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Константин\Соревнования\2020\Калининец0920\"/>
    </mc:Choice>
  </mc:AlternateContent>
  <bookViews>
    <workbookView xWindow="0" yWindow="0" windowWidth="28800" windowHeight="12300"/>
  </bookViews>
  <sheets>
    <sheet name="Д3-мини" sheetId="1" r:id="rId1"/>
    <sheet name="Д3-250" sheetId="2" r:id="rId2"/>
    <sheet name="Багги 600" sheetId="3" r:id="rId3"/>
    <sheet name="Д2-Юниор(ОКА)" sheetId="4" r:id="rId4"/>
    <sheet name="Д2-Юниор" sheetId="5" r:id="rId5"/>
    <sheet name="Д3-Спринт" sheetId="6" r:id="rId6"/>
    <sheet name="Супер багги" sheetId="7" r:id="rId7"/>
    <sheet name="Супер 1600" sheetId="8" r:id="rId8"/>
    <sheet name="Д2-Классика" sheetId="9" r:id="rId9"/>
  </sheets>
  <definedNames>
    <definedName name="_xlnm.Print_Area" localSheetId="2">'Багги 600'!$B$1:$O$20</definedName>
    <definedName name="_xlnm.Print_Area" localSheetId="8">'Д2-Классика'!$B$1:$O$25</definedName>
    <definedName name="_xlnm.Print_Area" localSheetId="4">'Д2-Юниор'!$B$1:$O$21</definedName>
    <definedName name="_xlnm.Print_Area" localSheetId="3">'Д2-Юниор(ОКА)'!$B$1:$O$20</definedName>
    <definedName name="_xlnm.Print_Area" localSheetId="1">'Д3-250'!$B$1:$O$23</definedName>
    <definedName name="_xlnm.Print_Area" localSheetId="0">'Д3-мини'!$A$1:$P$29</definedName>
    <definedName name="_xlnm.Print_Area" localSheetId="5">'Д3-Спринт'!$B$2:$O$23</definedName>
    <definedName name="_xlnm.Print_Area" localSheetId="7">'Супер 1600'!$B$1:$O$24</definedName>
    <definedName name="_xlnm.Print_Area" localSheetId="6">'Супер багги'!$B$1:$O$23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9" l="1"/>
  <c r="C20" i="9"/>
  <c r="O20" i="9" s="1"/>
  <c r="N19" i="9"/>
  <c r="M19" i="9"/>
  <c r="J19" i="9"/>
  <c r="N18" i="9"/>
  <c r="M18" i="9"/>
  <c r="J18" i="9"/>
  <c r="N17" i="9"/>
  <c r="M17" i="9"/>
  <c r="J17" i="9"/>
  <c r="N16" i="9"/>
  <c r="M16" i="9"/>
  <c r="J16" i="9"/>
  <c r="N15" i="9"/>
  <c r="M15" i="9"/>
  <c r="J15" i="9"/>
  <c r="N14" i="9"/>
  <c r="M14" i="9"/>
  <c r="J14" i="9"/>
  <c r="N13" i="9"/>
  <c r="M13" i="9"/>
  <c r="J13" i="9"/>
  <c r="N12" i="9"/>
  <c r="M12" i="9"/>
  <c r="J12" i="9"/>
  <c r="D19" i="8"/>
  <c r="C19" i="8"/>
  <c r="O19" i="8" s="1"/>
  <c r="N18" i="8"/>
  <c r="M18" i="8"/>
  <c r="J18" i="8"/>
  <c r="N17" i="8"/>
  <c r="M17" i="8"/>
  <c r="J17" i="8"/>
  <c r="N16" i="8"/>
  <c r="M16" i="8"/>
  <c r="J16" i="8"/>
  <c r="N15" i="8"/>
  <c r="M15" i="8"/>
  <c r="J15" i="8"/>
  <c r="N14" i="8"/>
  <c r="M14" i="8"/>
  <c r="J14" i="8"/>
  <c r="N13" i="8"/>
  <c r="M13" i="8"/>
  <c r="J13" i="8"/>
  <c r="N12" i="8"/>
  <c r="M12" i="8"/>
  <c r="J12" i="8"/>
  <c r="D17" i="7"/>
  <c r="C17" i="7"/>
  <c r="O17" i="7" s="1"/>
  <c r="N16" i="7"/>
  <c r="M16" i="7"/>
  <c r="J16" i="7"/>
  <c r="N15" i="7"/>
  <c r="M15" i="7"/>
  <c r="J15" i="7"/>
  <c r="N14" i="7"/>
  <c r="M14" i="7"/>
  <c r="J14" i="7"/>
  <c r="N13" i="7"/>
  <c r="M13" i="7"/>
  <c r="J13" i="7"/>
  <c r="N12" i="7"/>
  <c r="M12" i="7"/>
  <c r="J12" i="7"/>
  <c r="D17" i="6"/>
  <c r="C17" i="6"/>
  <c r="O17" i="6" s="1"/>
  <c r="N16" i="6"/>
  <c r="M16" i="6"/>
  <c r="J16" i="6"/>
  <c r="N15" i="6"/>
  <c r="M15" i="6"/>
  <c r="J15" i="6"/>
  <c r="N14" i="6"/>
  <c r="M14" i="6"/>
  <c r="J14" i="6"/>
  <c r="N13" i="6"/>
  <c r="M13" i="6"/>
  <c r="J13" i="6"/>
  <c r="N12" i="6"/>
  <c r="M12" i="6"/>
  <c r="J12" i="6"/>
  <c r="D14" i="5"/>
  <c r="C14" i="5"/>
  <c r="O14" i="5" s="1"/>
  <c r="N13" i="5"/>
  <c r="M13" i="5"/>
  <c r="J13" i="5"/>
  <c r="N12" i="5"/>
  <c r="M12" i="5"/>
  <c r="J12" i="5"/>
  <c r="D15" i="4"/>
  <c r="C15" i="4"/>
  <c r="O15" i="4" s="1"/>
  <c r="N14" i="4"/>
  <c r="M14" i="4"/>
  <c r="J14" i="4"/>
  <c r="N13" i="4"/>
  <c r="M13" i="4"/>
  <c r="J13" i="4"/>
  <c r="N12" i="4"/>
  <c r="M12" i="4"/>
  <c r="J12" i="4"/>
  <c r="D15" i="3"/>
  <c r="C15" i="3"/>
  <c r="O15" i="3" s="1"/>
  <c r="N14" i="3"/>
  <c r="M14" i="3"/>
  <c r="J14" i="3"/>
  <c r="N13" i="3"/>
  <c r="M13" i="3"/>
  <c r="J13" i="3"/>
  <c r="N12" i="3"/>
  <c r="M12" i="3"/>
  <c r="J12" i="3"/>
  <c r="D16" i="2"/>
  <c r="C16" i="2"/>
  <c r="O16" i="2" s="1"/>
  <c r="N15" i="2"/>
  <c r="M15" i="2"/>
  <c r="J15" i="2"/>
  <c r="N14" i="2"/>
  <c r="M14" i="2"/>
  <c r="J14" i="2"/>
  <c r="N13" i="2"/>
  <c r="M13" i="2"/>
  <c r="J13" i="2"/>
  <c r="N12" i="2"/>
  <c r="M12" i="2"/>
  <c r="J12" i="2"/>
  <c r="O23" i="1"/>
  <c r="O22" i="1" s="1"/>
  <c r="D23" i="1"/>
  <c r="C23" i="1"/>
  <c r="N22" i="1"/>
  <c r="O21" i="1"/>
  <c r="N21" i="1"/>
  <c r="O20" i="1"/>
  <c r="N20" i="1"/>
  <c r="N19" i="1"/>
  <c r="O19" i="1" s="1"/>
  <c r="O18" i="1"/>
  <c r="N18" i="1"/>
  <c r="O17" i="1"/>
  <c r="N17" i="1"/>
  <c r="N16" i="1"/>
  <c r="O16" i="1" s="1"/>
  <c r="O15" i="1"/>
  <c r="N15" i="1"/>
  <c r="O14" i="1"/>
  <c r="N14" i="1"/>
  <c r="N13" i="1"/>
  <c r="O13" i="1" s="1"/>
  <c r="O12" i="1"/>
  <c r="N12" i="1"/>
  <c r="O18" i="9" l="1"/>
  <c r="O15" i="9"/>
  <c r="O12" i="9"/>
  <c r="O13" i="9"/>
  <c r="O19" i="9"/>
  <c r="O16" i="9"/>
  <c r="O17" i="9"/>
  <c r="O14" i="9"/>
  <c r="O16" i="8"/>
  <c r="O17" i="8"/>
  <c r="O14" i="8"/>
  <c r="O13" i="8"/>
  <c r="O18" i="8"/>
  <c r="O15" i="8"/>
  <c r="O12" i="8"/>
  <c r="O16" i="7"/>
  <c r="O15" i="7"/>
  <c r="O12" i="7"/>
  <c r="O14" i="7"/>
  <c r="O13" i="7"/>
  <c r="O15" i="6"/>
  <c r="O12" i="6"/>
  <c r="O13" i="6"/>
  <c r="O16" i="6"/>
  <c r="O14" i="6"/>
  <c r="O12" i="5"/>
  <c r="O13" i="5"/>
  <c r="O13" i="4"/>
  <c r="O12" i="4"/>
  <c r="O14" i="4"/>
  <c r="O13" i="3"/>
  <c r="O14" i="3"/>
  <c r="O12" i="3"/>
  <c r="O14" i="2"/>
  <c r="O12" i="2"/>
  <c r="O15" i="2"/>
  <c r="O13" i="2"/>
</calcChain>
</file>

<file path=xl/sharedStrings.xml><?xml version="1.0" encoding="utf-8"?>
<sst xmlns="http://schemas.openxmlformats.org/spreadsheetml/2006/main" count="551" uniqueCount="223">
  <si>
    <t>МИНИСТЕРСТВО ФИЗИЧЕСКОЙ КУЛЬТУРЫ И СПОРТА МОСКОВСКОЙ ОБЛАСТИ</t>
  </si>
  <si>
    <t>Кросс (Autocross)</t>
  </si>
  <si>
    <t>ФЕДЕРАЦИЯ АВТОМОБИЛЬНОГО СПОРТА МОСКОВСКОЙ ОБЛАСТИ</t>
  </si>
  <si>
    <t>ООО "Нивашоп"</t>
  </si>
  <si>
    <t>№ ЕКП</t>
  </si>
  <si>
    <t>Д3-Мини</t>
  </si>
  <si>
    <t>1660381811Н</t>
  </si>
  <si>
    <t xml:space="preserve"> ИТОГОВЫЙ ПРОТОКОЛ ЛИЧНЫХ РЕЗУЛЬТАТОВ</t>
  </si>
  <si>
    <t>ст.№</t>
  </si>
  <si>
    <t>Фамилия, Имя водителя</t>
  </si>
  <si>
    <t>Год рождения</t>
  </si>
  <si>
    <t>№ лицензии (вод.)</t>
  </si>
  <si>
    <t>Субьект РФ/регион проживания</t>
  </si>
  <si>
    <t>Спорт. Разряд</t>
  </si>
  <si>
    <t>Заявитель/регион заявителя</t>
  </si>
  <si>
    <t>1 П/Ф</t>
  </si>
  <si>
    <t>2 П/Ф</t>
  </si>
  <si>
    <t>УФ</t>
  </si>
  <si>
    <t xml:space="preserve">Финал </t>
  </si>
  <si>
    <t>Финал А</t>
  </si>
  <si>
    <t>МЕСТО</t>
  </si>
  <si>
    <t>Очки</t>
  </si>
  <si>
    <t>Куликов Максим</t>
  </si>
  <si>
    <t>Кепов Даниил</t>
  </si>
  <si>
    <t>Барбаков Кирилл</t>
  </si>
  <si>
    <t>Жарков Тимофей</t>
  </si>
  <si>
    <t>Овчинников Дмитрий</t>
  </si>
  <si>
    <t>Марченко Захар</t>
  </si>
  <si>
    <t>Маликов Иван</t>
  </si>
  <si>
    <t>Шмидт Антон</t>
  </si>
  <si>
    <t>Плыплин Артемий</t>
  </si>
  <si>
    <t>Внуков Максим</t>
  </si>
  <si>
    <t>Кораблев Ярослав</t>
  </si>
  <si>
    <t>Итого:</t>
  </si>
  <si>
    <t>Главный судья/Рук. Гонки</t>
  </si>
  <si>
    <t>Спортивный комиссар</t>
  </si>
  <si>
    <t>Главный секретарь</t>
  </si>
  <si>
    <t>Управление по делам молодёжи, культуре и спорту Нарофоминского района Московской области</t>
  </si>
  <si>
    <t>п. Калининец</t>
  </si>
  <si>
    <t>ОМ0076</t>
  </si>
  <si>
    <t>Купцов К.</t>
  </si>
  <si>
    <t>(CC 1К; аккр.№ В20-0921)</t>
  </si>
  <si>
    <t>Железняк О.</t>
  </si>
  <si>
    <t>(СС 1К; аккр.№ В20-0910)</t>
  </si>
  <si>
    <t>Николаева Е.</t>
  </si>
  <si>
    <t>(CC 1К; аккр.№ В20-0920)</t>
  </si>
  <si>
    <t>Е-Д 209258</t>
  </si>
  <si>
    <t>Тверская обл./Ржев</t>
  </si>
  <si>
    <t>1 юн.</t>
  </si>
  <si>
    <t>Куликов Роман/Ржев</t>
  </si>
  <si>
    <t>Д-Д 209215</t>
  </si>
  <si>
    <t>Курская обл./Курск</t>
  </si>
  <si>
    <t>б/р</t>
  </si>
  <si>
    <t>Кепов Александр/Курск</t>
  </si>
  <si>
    <t>Д-Д 209279</t>
  </si>
  <si>
    <t>Московская обл./Химки</t>
  </si>
  <si>
    <t>МБУ СШ по ТВС им. Е. Родионова/Химки</t>
  </si>
  <si>
    <t>Д-Д 209156</t>
  </si>
  <si>
    <t>Московская обл./Калининец</t>
  </si>
  <si>
    <t>ЦСКА-Куппер/Калининец</t>
  </si>
  <si>
    <t>Е-Д 209195</t>
  </si>
  <si>
    <t>3 юн.</t>
  </si>
  <si>
    <t>Е-Д 209462</t>
  </si>
  <si>
    <t>Москва</t>
  </si>
  <si>
    <t>УСЦ "Перово" ДОСААФ/Москва</t>
  </si>
  <si>
    <t>Д-Д 209155</t>
  </si>
  <si>
    <t>Д-Ю 201514</t>
  </si>
  <si>
    <t>Московская обл./Балашиха</t>
  </si>
  <si>
    <t>Шмидт Денис/Балашиха</t>
  </si>
  <si>
    <t>Е-Д 209197</t>
  </si>
  <si>
    <t>Плыплин Пётр/Москва</t>
  </si>
  <si>
    <t>Е-Д 209259</t>
  </si>
  <si>
    <t>Московская обл./Дмитров</t>
  </si>
  <si>
    <t>Внуков Алексей/Дмитров</t>
  </si>
  <si>
    <t>Д-Ю 200964</t>
  </si>
  <si>
    <t>Московская обл./Черноголовка</t>
  </si>
  <si>
    <t>KLOTZ-ПА-НЕВАМОТОРСПОРТ/Санкт-Петербург</t>
  </si>
  <si>
    <t>Д3-250</t>
  </si>
  <si>
    <t>1661001811Н</t>
  </si>
  <si>
    <t>ИТОГОВЫЙ ПРОТОКОЛ ЛИЧНЫХ РЕЗУЛЬТАТОВ</t>
  </si>
  <si>
    <t>1 Финал</t>
  </si>
  <si>
    <t>1 П/Ф2</t>
  </si>
  <si>
    <t>2 Финал</t>
  </si>
  <si>
    <t>Итог</t>
  </si>
  <si>
    <t>Субботин Михаил</t>
  </si>
  <si>
    <t>Воробъёв Иван</t>
  </si>
  <si>
    <t>Чижова Софья</t>
  </si>
  <si>
    <t>Греков Ярослав</t>
  </si>
  <si>
    <t>Кубок "Kramar Motorsport"</t>
  </si>
  <si>
    <t>Д-Ю 200967</t>
  </si>
  <si>
    <t>Ленинтрадская обл./Санкт-Петербург</t>
  </si>
  <si>
    <t>Субботин Вячеслав/Санкт-Петербург</t>
  </si>
  <si>
    <t>Д-Ю 200823</t>
  </si>
  <si>
    <t>Е-Ю 202395</t>
  </si>
  <si>
    <t>Румянцев Максим/Ржев</t>
  </si>
  <si>
    <t>Д-Д 209157</t>
  </si>
  <si>
    <t>Московская обл./Долгопрудный</t>
  </si>
  <si>
    <t>Багги 600</t>
  </si>
  <si>
    <t>1660101811Н</t>
  </si>
  <si>
    <t>1 финал</t>
  </si>
  <si>
    <t>2 финал</t>
  </si>
  <si>
    <t>Селиверстов Николай</t>
  </si>
  <si>
    <t>Дудукало Георгий</t>
  </si>
  <si>
    <t>Патрикеев Глеб</t>
  </si>
  <si>
    <t>Д-Ю 200816</t>
  </si>
  <si>
    <t>Д-Ю 200835</t>
  </si>
  <si>
    <t>Е-Ю 204689</t>
  </si>
  <si>
    <t>Иванов Александр/Ржев</t>
  </si>
  <si>
    <t>Д2-Юниор (ОКА)</t>
  </si>
  <si>
    <t>1660391811Н</t>
  </si>
  <si>
    <t>Малкина Алиса</t>
  </si>
  <si>
    <t>Тамбовцев Олег</t>
  </si>
  <si>
    <t>Пикулёва Соня</t>
  </si>
  <si>
    <t>Д-Ю 200659</t>
  </si>
  <si>
    <t>Московская обл./Пушкино</t>
  </si>
  <si>
    <t>Малкин Дмитрий/Пушкино</t>
  </si>
  <si>
    <t>Д-Ю 200809</t>
  </si>
  <si>
    <t>MSK-Racing Team/Москва</t>
  </si>
  <si>
    <t>Д-Ю 200804</t>
  </si>
  <si>
    <t>Московская обл./Николина гора</t>
  </si>
  <si>
    <t>АО "Первый автокомбинат им. Г.Л. Краузе"/Москва</t>
  </si>
  <si>
    <t>Д2-Юниор</t>
  </si>
  <si>
    <t>Купцов Фёдор</t>
  </si>
  <si>
    <t>Огнев Александр</t>
  </si>
  <si>
    <t>Д-Ю 200808</t>
  </si>
  <si>
    <t>Е-Ю 204690</t>
  </si>
  <si>
    <t>Московская обл./Юшино</t>
  </si>
  <si>
    <t>Огнев Игорь/Москва</t>
  </si>
  <si>
    <t>Д3-Спринт</t>
  </si>
  <si>
    <t>1660341811Л</t>
  </si>
  <si>
    <t>Антошин Георгий</t>
  </si>
  <si>
    <t>Апёнов Иван</t>
  </si>
  <si>
    <t>Тетенов Денис</t>
  </si>
  <si>
    <t>Парфенченков Александр</t>
  </si>
  <si>
    <t>Апёнов Леонид</t>
  </si>
  <si>
    <t>ОМ0075</t>
  </si>
  <si>
    <t>Д 200655</t>
  </si>
  <si>
    <t>Е 204604</t>
  </si>
  <si>
    <t>Московская обл./Зверосовхоз</t>
  </si>
  <si>
    <t>Апенов Иван/Зверосовхоз</t>
  </si>
  <si>
    <t>Д 200911</t>
  </si>
  <si>
    <t>Респ. Удмуртия/Ижевск</t>
  </si>
  <si>
    <t>МС</t>
  </si>
  <si>
    <t>Тетенов Денис/Ижевск</t>
  </si>
  <si>
    <t>Е 202411</t>
  </si>
  <si>
    <t>Е 204605</t>
  </si>
  <si>
    <t>Апенов Леонид/Зверосовхоз</t>
  </si>
  <si>
    <t>Супер багги</t>
  </si>
  <si>
    <t>1660331811Л</t>
  </si>
  <si>
    <t>Левенков Максим</t>
  </si>
  <si>
    <t>Окшин Денис</t>
  </si>
  <si>
    <t>Мясоедова Мария</t>
  </si>
  <si>
    <t>Сидоров Владислав</t>
  </si>
  <si>
    <t>Христодоров Михаил</t>
  </si>
  <si>
    <t>Е 204029</t>
  </si>
  <si>
    <t>Смоленская обл./Смоленск</t>
  </si>
  <si>
    <t>Левенков Максим/Смоленск</t>
  </si>
  <si>
    <t>Д 200806</t>
  </si>
  <si>
    <t>Москва/Зеленоград</t>
  </si>
  <si>
    <t>Окшин Денис/Зеленоград</t>
  </si>
  <si>
    <t>Е 206857</t>
  </si>
  <si>
    <t>Мясоедова Мария/Москва</t>
  </si>
  <si>
    <t>Д 200831</t>
  </si>
  <si>
    <t>Московская обл./Истра</t>
  </si>
  <si>
    <t>КМС</t>
  </si>
  <si>
    <t>Сидоров Владислав/Истра</t>
  </si>
  <si>
    <t>Е 204008</t>
  </si>
  <si>
    <t>Христодоров Михаил/Смоленск</t>
  </si>
  <si>
    <t>Супер 1600</t>
  </si>
  <si>
    <t>1660301811Л</t>
  </si>
  <si>
    <t>Иллерицкий Станислав</t>
  </si>
  <si>
    <t>Крюков Александр</t>
  </si>
  <si>
    <t>Васильев Максим</t>
  </si>
  <si>
    <t>Матвеев Алексей</t>
  </si>
  <si>
    <t>Бахтин Иван</t>
  </si>
  <si>
    <t>Филатов Александр</t>
  </si>
  <si>
    <t>Маринов Владислав</t>
  </si>
  <si>
    <t>Д-Ю 200807</t>
  </si>
  <si>
    <t>Е 202716</t>
  </si>
  <si>
    <t>Московская обл./Щелково</t>
  </si>
  <si>
    <t>DM-RACING/п. Развилка</t>
  </si>
  <si>
    <t>Д 200832</t>
  </si>
  <si>
    <t>Vintic &amp; Shpuntic/Москва</t>
  </si>
  <si>
    <t>Е 204000</t>
  </si>
  <si>
    <t>Матвеев Алексей/Смоленск</t>
  </si>
  <si>
    <t>Е 202825</t>
  </si>
  <si>
    <t>Бахтин Иван/Москва</t>
  </si>
  <si>
    <t>Е 204696</t>
  </si>
  <si>
    <t>Д-Ю 200660</t>
  </si>
  <si>
    <t>Д2-Классика</t>
  </si>
  <si>
    <t>1660701811Л</t>
  </si>
  <si>
    <t>Петров Михаил</t>
  </si>
  <si>
    <t>Беляев Максим</t>
  </si>
  <si>
    <t>Ядрихинский Илья</t>
  </si>
  <si>
    <t>Климентьев Павел</t>
  </si>
  <si>
    <t>Попов Владимир</t>
  </si>
  <si>
    <t>Аверкин Павел</t>
  </si>
  <si>
    <t>Чернис Семён</t>
  </si>
  <si>
    <t>Симка Сергей</t>
  </si>
  <si>
    <t>Е 204404</t>
  </si>
  <si>
    <t>Московская обл./Новосиньково</t>
  </si>
  <si>
    <t>Петров Михаил/Новосиньково</t>
  </si>
  <si>
    <t>Е 204608</t>
  </si>
  <si>
    <t>Московская обл./Жуковский</t>
  </si>
  <si>
    <t>Беляев Максим/Москва</t>
  </si>
  <si>
    <t>Е 206851</t>
  </si>
  <si>
    <t>Ядрихинский Илья/Москва</t>
  </si>
  <si>
    <t>Е 206854</t>
  </si>
  <si>
    <t>Климентьев Павел/Новосиньково</t>
  </si>
  <si>
    <t>Е 204401</t>
  </si>
  <si>
    <t>Попов Владимир/Москва</t>
  </si>
  <si>
    <t>Е 202422</t>
  </si>
  <si>
    <t>Московская обл./Коломна</t>
  </si>
  <si>
    <t>Аверкин Павел/Тверь</t>
  </si>
  <si>
    <t>Е 202765</t>
  </si>
  <si>
    <t>Чернис Семён/Москва</t>
  </si>
  <si>
    <t>Е 202815</t>
  </si>
  <si>
    <t>Московская обл./Бронницы</t>
  </si>
  <si>
    <t>Симка Сергей/Бронницы</t>
  </si>
  <si>
    <t>5й этап Первенства Московской области по Кроссу</t>
  </si>
  <si>
    <t>4й этап Первенства Московской области по Кроссу</t>
  </si>
  <si>
    <t xml:space="preserve"> 4й этап Чемпионата Московской области по Кроссу</t>
  </si>
  <si>
    <t>4й этап Чемпионата Московской области по Кроссу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</si>
</sst>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h:mm;@"/>
    <numFmt numFmtId="166" formatCode="0;;;@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.5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26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i/>
      <sz val="14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/>
    <xf numFmtId="0" fontId="8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 shrinkToFit="1"/>
    </xf>
    <xf numFmtId="0" fontId="0" fillId="0" borderId="0" xfId="0" applyNumberFormat="1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0" fillId="0" borderId="2" xfId="0" applyBorder="1"/>
    <xf numFmtId="0" fontId="1" fillId="0" borderId="3" xfId="0" applyFont="1" applyBorder="1"/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/>
    <xf numFmtId="0" fontId="0" fillId="0" borderId="0" xfId="0" applyBorder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 applyProtection="1">
      <alignment horizontal="right"/>
      <protection locked="0"/>
    </xf>
    <xf numFmtId="0" fontId="1" fillId="0" borderId="0" xfId="0" applyFont="1"/>
    <xf numFmtId="0" fontId="15" fillId="0" borderId="0" xfId="0" applyFont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 applyProtection="1">
      <alignment horizontal="right"/>
      <protection locked="0"/>
    </xf>
    <xf numFmtId="0" fontId="1" fillId="0" borderId="0" xfId="0" applyFont="1" applyFill="1"/>
    <xf numFmtId="0" fontId="15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147">
    <dxf>
      <numFmt numFmtId="0" formatCode="General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textRotation="0" wrapText="0" indent="0" justifyLastLine="0" shrinkToFit="0" readingOrder="0"/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Стиль таблицы 1" pivot="0" count="3">
      <tableStyleElement type="wholeTable" dxfId="146"/>
      <tableStyleElement type="headerRow" dxfId="145"/>
      <tableStyleElement type="totalRow" dxfId="1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Таблица110" displayName="Таблица110" ref="B11:O22" totalsRowShown="0" headerRowDxfId="143" dataDxfId="142">
  <autoFilter ref="B11:O22"/>
  <sortState ref="B12:O22">
    <sortCondition ref="M12:M22"/>
    <sortCondition ref="K12:K22"/>
  </sortState>
  <tableColumns count="14">
    <tableColumn id="1" name="ст.№" dataDxfId="141"/>
    <tableColumn id="2" name="Фамилия, Имя водителя" dataDxfId="140"/>
    <tableColumn id="9" name="Год рождения" dataDxfId="139"/>
    <tableColumn id="3" name="№ лицензии (вод.)" dataDxfId="138"/>
    <tableColumn id="4" name="Субьект РФ/регион проживания" dataDxfId="137"/>
    <tableColumn id="5" name="Спорт. Разряд" dataDxfId="136"/>
    <tableColumn id="6" name="Заявитель/регион заявителя" dataDxfId="135"/>
    <tableColumn id="11" name="1 П/Ф" dataDxfId="134"/>
    <tableColumn id="14" name="2 П/Ф" dataDxfId="133"/>
    <tableColumn id="13" name="УФ" dataDxfId="132"/>
    <tableColumn id="10" name="Финал " dataDxfId="131"/>
    <tableColumn id="7" name="Финал А" dataDxfId="130">
      <calculatedColumnFormula>Таблица110[[#This Row],[1 П/Ф]]+Таблица110[[#This Row],[2 П/Ф]]</calculatedColumnFormula>
    </tableColumn>
    <tableColumn id="12" name="МЕСТО" dataDxfId="129">
      <calculatedColumnFormula>ROW(Таблица110[#This Row])-11</calculatedColumnFormula>
    </tableColumn>
    <tableColumn id="8" name="Очки" dataDxfId="128">
      <calculatedColumnFormula>ROUND($O$23-(($O$23-1)*(Таблица110[[#This Row],[МЕСТО]]^(0.5)-1))/($C$23^(0.5)-1),0)</calculatedColumnFormula>
    </tableColumn>
  </tableColumns>
  <tableStyleInfo name="Стиль таблицы 1" showFirstColumn="0" showLastColumn="0" showRowStripes="1" showColumnStripes="0"/>
</table>
</file>

<file path=xl/tables/table2.xml><?xml version="1.0" encoding="utf-8"?>
<table xmlns="http://schemas.openxmlformats.org/spreadsheetml/2006/main" id="3" name="Таблица11011" displayName="Таблица11011" ref="B11:O15" totalsRowShown="0" headerRowDxfId="127" dataDxfId="126">
  <autoFilter ref="B11:O15"/>
  <sortState ref="B12:O15">
    <sortCondition ref="M12:M15"/>
    <sortCondition ref="K12:K15"/>
  </sortState>
  <tableColumns count="14">
    <tableColumn id="1" name="ст.№" dataDxfId="125"/>
    <tableColumn id="2" name="Фамилия, Имя водителя" dataDxfId="124"/>
    <tableColumn id="9" name="Год рождения" dataDxfId="123"/>
    <tableColumn id="3" name="№ лицензии (вод.)" dataDxfId="122"/>
    <tableColumn id="4" name="Субьект РФ/регион проживания" dataDxfId="121"/>
    <tableColumn id="5" name="Спорт. Разряд" dataDxfId="120"/>
    <tableColumn id="6" name="Заявитель/регион заявителя" dataDxfId="119"/>
    <tableColumn id="11" name="1 Финал" dataDxfId="118"/>
    <tableColumn id="14" name="1 П/Ф2" dataDxfId="117">
      <calculatedColumnFormula>Таблица11011[[#This Row],[1 Финал]]+Таблица11011[[#This Row],[2 Финал]]+Таблица11011[[#This Row],[УФ]]</calculatedColumnFormula>
    </tableColumn>
    <tableColumn id="13" name="2 Финал" dataDxfId="116"/>
    <tableColumn id="10" name="УФ" dataDxfId="115"/>
    <tableColumn id="7" name="Итог" dataDxfId="114">
      <calculatedColumnFormula>Таблица11011[[#This Row],[2 Финал]]+Таблица11011[[#This Row],[1 Финал]]</calculatedColumnFormula>
    </tableColumn>
    <tableColumn id="12" name="МЕСТО" dataDxfId="113">
      <calculatedColumnFormula>ROW(Таблица11011[#This Row])-11</calculatedColumnFormula>
    </tableColumn>
    <tableColumn id="8" name="Очки" dataDxfId="112">
      <calculatedColumnFormula>ROUND($O$16-(($O$16-1)*(Таблица11011[[#This Row],[МЕСТО]]^(0.5)-1))/($C$16^(0.5)-1),0)</calculatedColumnFormula>
    </tableColumn>
  </tableColumns>
  <tableStyleInfo name="Стиль таблицы 1" showFirstColumn="0" showLastColumn="0" showRowStripes="1" showColumnStripes="0"/>
</table>
</file>

<file path=xl/tables/table3.xml><?xml version="1.0" encoding="utf-8"?>
<table xmlns="http://schemas.openxmlformats.org/spreadsheetml/2006/main" id="4" name="Таблица1101126" displayName="Таблица1101126" ref="B11:O14" totalsRowShown="0" headerRowDxfId="111" dataDxfId="110">
  <autoFilter ref="B11:O14"/>
  <sortState ref="B12:O14">
    <sortCondition ref="M12:M14"/>
    <sortCondition ref="K12:K14"/>
  </sortState>
  <tableColumns count="14">
    <tableColumn id="1" name="ст.№" dataDxfId="109"/>
    <tableColumn id="2" name="Фамилия, Имя водителя" dataDxfId="108"/>
    <tableColumn id="9" name="Год рождения" dataDxfId="107"/>
    <tableColumn id="3" name="№ лицензии (вод.)" dataDxfId="106"/>
    <tableColumn id="4" name="Субьект РФ/регион проживания" dataDxfId="105"/>
    <tableColumn id="5" name="Спорт. Разряд" dataDxfId="104"/>
    <tableColumn id="6" name="Заявитель/регион заявителя" dataDxfId="103"/>
    <tableColumn id="11" name="1 финал" dataDxfId="102"/>
    <tableColumn id="14" name="1 П/Ф2" dataDxfId="101">
      <calculatedColumnFormula>Таблица1101126[[#This Row],[1 финал]]+Таблица1101126[[#This Row],[2 финал]]+Таблица1101126[[#This Row],[УФ]]</calculatedColumnFormula>
    </tableColumn>
    <tableColumn id="13" name="2 финал" dataDxfId="100"/>
    <tableColumn id="10" name="УФ" dataDxfId="99"/>
    <tableColumn id="7" name="Итог" dataDxfId="98">
      <calculatedColumnFormula>Таблица1101126[[#This Row],[2 финал]]+Таблица1101126[[#This Row],[1 финал]]</calculatedColumnFormula>
    </tableColumn>
    <tableColumn id="12" name="МЕСТО" dataDxfId="97">
      <calculatedColumnFormula>ROW(Таблица1101126[#This Row])-11</calculatedColumnFormula>
    </tableColumn>
    <tableColumn id="8" name="Очки" dataDxfId="96">
      <calculatedColumnFormula>ROUND($O$15-(($O$15-1)*(Таблица1101126[[#This Row],[МЕСТО]]^(0.5)-1))/($C$15^(0.5)-1),0)</calculatedColumnFormula>
    </tableColumn>
  </tableColumns>
  <tableStyleInfo name="Стиль таблицы 1" showFirstColumn="0" showLastColumn="0" showRowStripes="1" showColumnStripes="0"/>
</table>
</file>

<file path=xl/tables/table4.xml><?xml version="1.0" encoding="utf-8"?>
<table xmlns="http://schemas.openxmlformats.org/spreadsheetml/2006/main" id="5" name="Таблица110112632" displayName="Таблица110112632" ref="B11:O14" totalsRowShown="0" headerRowDxfId="95" dataDxfId="94">
  <autoFilter ref="B11:O14"/>
  <sortState ref="B12:O14">
    <sortCondition ref="M12:M14"/>
    <sortCondition ref="K12:K14"/>
  </sortState>
  <tableColumns count="14">
    <tableColumn id="1" name="ст.№" dataDxfId="93"/>
    <tableColumn id="2" name="Фамилия, Имя водителя" dataDxfId="92"/>
    <tableColumn id="9" name="Год рождения" dataDxfId="91"/>
    <tableColumn id="3" name="№ лицензии (вод.)" dataDxfId="90"/>
    <tableColumn id="4" name="Субьект РФ/регион проживания" dataDxfId="89"/>
    <tableColumn id="5" name="Спорт. Разряд" dataDxfId="88"/>
    <tableColumn id="6" name="Заявитель/регион заявителя" dataDxfId="87"/>
    <tableColumn id="11" name="1 Финал" dataDxfId="86"/>
    <tableColumn id="14" name="1 П/Ф2" dataDxfId="85">
      <calculatedColumnFormula>Таблица110112632[[#This Row],[1 Финал]]+Таблица110112632[[#This Row],[2 Финал]]+Таблица110112632[[#This Row],[УФ]]</calculatedColumnFormula>
    </tableColumn>
    <tableColumn id="13" name="2 Финал" dataDxfId="84"/>
    <tableColumn id="10" name="УФ" dataDxfId="83"/>
    <tableColumn id="7" name="Итог" dataDxfId="82">
      <calculatedColumnFormula>Таблица110112632[[#This Row],[2 Финал]]+Таблица110112632[[#This Row],[1 Финал]]</calculatedColumnFormula>
    </tableColumn>
    <tableColumn id="12" name="МЕСТО" dataDxfId="81">
      <calculatedColumnFormula>ROW(Таблица110112632[#This Row])-11</calculatedColumnFormula>
    </tableColumn>
    <tableColumn id="8" name="Очки" dataDxfId="80">
      <calculatedColumnFormula>ROUND($O$15-(($O$15-1)*(Таблица110112632[[#This Row],[МЕСТО]]^(0.5)-1))/($C$15^(0.5)-1),0)</calculatedColumnFormula>
    </tableColumn>
  </tableColumns>
  <tableStyleInfo name="Стиль таблицы 1" showFirstColumn="0" showLastColumn="0" showRowStripes="1" showColumnStripes="0"/>
</table>
</file>

<file path=xl/tables/table5.xml><?xml version="1.0" encoding="utf-8"?>
<table xmlns="http://schemas.openxmlformats.org/spreadsheetml/2006/main" id="6" name="Таблица11011263251" displayName="Таблица11011263251" ref="B11:O13" totalsRowShown="0" headerRowDxfId="79" dataDxfId="78">
  <autoFilter ref="B11:O13"/>
  <sortState ref="B12:O13">
    <sortCondition ref="M12:M13"/>
    <sortCondition ref="K12:K13"/>
  </sortState>
  <tableColumns count="14">
    <tableColumn id="1" name="ст.№" dataDxfId="77"/>
    <tableColumn id="2" name="Фамилия, Имя водителя" dataDxfId="76"/>
    <tableColumn id="9" name="Год рождения" dataDxfId="75"/>
    <tableColumn id="3" name="№ лицензии (вод.)" dataDxfId="74"/>
    <tableColumn id="4" name="Субьект РФ/регион проживания" dataDxfId="73"/>
    <tableColumn id="5" name="Спорт. Разряд" dataDxfId="72"/>
    <tableColumn id="6" name="Заявитель/регион заявителя" dataDxfId="71"/>
    <tableColumn id="11" name="1 Финал" dataDxfId="70"/>
    <tableColumn id="14" name="1 П/Ф2" dataDxfId="69">
      <calculatedColumnFormula>Таблица11011263251[[#This Row],[1 Финал]]+Таблица11011263251[[#This Row],[2 Финал]]+Таблица11011263251[[#This Row],[УФ]]</calculatedColumnFormula>
    </tableColumn>
    <tableColumn id="13" name="2 Финал" dataDxfId="68"/>
    <tableColumn id="10" name="УФ" dataDxfId="67"/>
    <tableColumn id="7" name="Итог" dataDxfId="66">
      <calculatedColumnFormula>Таблица11011263251[[#This Row],[2 Финал]]+Таблица11011263251[[#This Row],[1 Финал]]</calculatedColumnFormula>
    </tableColumn>
    <tableColumn id="12" name="МЕСТО" dataDxfId="65">
      <calculatedColumnFormula>ROW(Таблица11011263251[#This Row])-11</calculatedColumnFormula>
    </tableColumn>
    <tableColumn id="8" name="Очки" dataDxfId="64">
      <calculatedColumnFormula>ROUND($O$14-(($O$14-1)*(Таблица11011263251[[#This Row],[МЕСТО]]^(0.5)-1))/($C$14^(0.5)-1),0)</calculatedColumnFormula>
    </tableColumn>
  </tableColumns>
  <tableStyleInfo name="Стиль таблицы 1" showFirstColumn="0" showLastColumn="0" showRowStripes="1" showColumnStripes="0"/>
</table>
</file>

<file path=xl/tables/table6.xml><?xml version="1.0" encoding="utf-8"?>
<table xmlns="http://schemas.openxmlformats.org/spreadsheetml/2006/main" id="7" name="Таблица11011263238" displayName="Таблица11011263238" ref="B11:O16" totalsRowShown="0" headerRowDxfId="63" dataDxfId="62">
  <autoFilter ref="B11:O16"/>
  <sortState ref="B12:O16">
    <sortCondition ref="M12:M16"/>
    <sortCondition ref="K12:K16"/>
  </sortState>
  <tableColumns count="14">
    <tableColumn id="1" name="ст.№" dataDxfId="61"/>
    <tableColumn id="2" name="Фамилия, Имя водителя" dataDxfId="60"/>
    <tableColumn id="9" name="Год рождения" dataDxfId="59"/>
    <tableColumn id="3" name="№ лицензии (вод.)" dataDxfId="58"/>
    <tableColumn id="4" name="Субьект РФ/регион проживания" dataDxfId="57"/>
    <tableColumn id="5" name="Спорт. Разряд" dataDxfId="56"/>
    <tableColumn id="6" name="Заявитель/регион заявителя" dataDxfId="55"/>
    <tableColumn id="11" name="1 Финал" dataDxfId="54"/>
    <tableColumn id="14" name="1 П/Ф2" dataDxfId="53">
      <calculatedColumnFormula>Таблица11011263238[[#This Row],[1 Финал]]+Таблица11011263238[[#This Row],[2 Финал]]+Таблица11011263238[[#This Row],[УФ]]</calculatedColumnFormula>
    </tableColumn>
    <tableColumn id="13" name="2 Финал" dataDxfId="52"/>
    <tableColumn id="10" name="УФ" dataDxfId="51"/>
    <tableColumn id="7" name="Итог" dataDxfId="50">
      <calculatedColumnFormula>Таблица11011263238[[#This Row],[2 Финал]]+Таблица11011263238[[#This Row],[1 Финал]]</calculatedColumnFormula>
    </tableColumn>
    <tableColumn id="12" name="МЕСТО" dataDxfId="49">
      <calculatedColumnFormula>ROW(Таблица11011263238[#This Row])-11</calculatedColumnFormula>
    </tableColumn>
    <tableColumn id="8" name="Очки" dataDxfId="48">
      <calculatedColumnFormula>ROUND($O$17-(($O$17-1)*(Таблица11011263238[[#This Row],[МЕСТО]]^(0.5)-1))/($C$17^(0.5)-1),0)</calculatedColumnFormula>
    </tableColumn>
  </tableColumns>
  <tableStyleInfo name="Стиль таблицы 1" showFirstColumn="0" showLastColumn="0" showRowStripes="1" showColumnStripes="0"/>
</table>
</file>

<file path=xl/tables/table7.xml><?xml version="1.0" encoding="utf-8"?>
<table xmlns="http://schemas.openxmlformats.org/spreadsheetml/2006/main" id="8" name="Таблица11011263238445056" displayName="Таблица11011263238445056" ref="B11:O16" totalsRowShown="0" headerRowDxfId="47" dataDxfId="46">
  <autoFilter ref="B11:O16"/>
  <sortState ref="B12:O16">
    <sortCondition ref="M12:M16"/>
    <sortCondition ref="K12:K16"/>
  </sortState>
  <tableColumns count="14">
    <tableColumn id="1" name="ст.№" dataDxfId="45"/>
    <tableColumn id="2" name="Фамилия, Имя водителя" dataDxfId="44"/>
    <tableColumn id="9" name="Год рождения" dataDxfId="43"/>
    <tableColumn id="3" name="№ лицензии (вод.)" dataDxfId="42"/>
    <tableColumn id="4" name="Субьект РФ/регион проживания" dataDxfId="41"/>
    <tableColumn id="5" name="Спорт. Разряд" dataDxfId="40"/>
    <tableColumn id="6" name="Заявитель/регион заявителя" dataDxfId="39"/>
    <tableColumn id="11" name="1 Финал" dataDxfId="38"/>
    <tableColumn id="14" name="1 П/Ф2" dataDxfId="37">
      <calculatedColumnFormula>Таблица11011263238445056[[#This Row],[1 Финал]]+Таблица11011263238445056[[#This Row],[2 Финал]]+Таблица11011263238445056[[#This Row],[УФ]]</calculatedColumnFormula>
    </tableColumn>
    <tableColumn id="13" name="2 Финал" dataDxfId="36"/>
    <tableColumn id="10" name="УФ" dataDxfId="35"/>
    <tableColumn id="7" name="Итог" dataDxfId="34">
      <calculatedColumnFormula>Таблица11011263238445056[[#This Row],[2 Финал]]+Таблица11011263238445056[[#This Row],[1 Финал]]</calculatedColumnFormula>
    </tableColumn>
    <tableColumn id="12" name="МЕСТО" dataDxfId="33">
      <calculatedColumnFormula>ROW(Таблица11011263238445056[#This Row])-11</calculatedColumnFormula>
    </tableColumn>
    <tableColumn id="8" name="Очки" dataDxfId="32">
      <calculatedColumnFormula>ROUND($O$17-(($O$17-1)*(Таблица11011263238445056[[#This Row],[МЕСТО]]^(0.5)-1))/($C$17^(0.5)-1),0)</calculatedColumnFormula>
    </tableColumn>
  </tableColumns>
  <tableStyleInfo name="Стиль таблицы 1" showFirstColumn="0" showLastColumn="0" showRowStripes="1" showColumnStripes="0"/>
</table>
</file>

<file path=xl/tables/table8.xml><?xml version="1.0" encoding="utf-8"?>
<table xmlns="http://schemas.openxmlformats.org/spreadsheetml/2006/main" id="9" name="Таблица1101126323844505662" displayName="Таблица1101126323844505662" ref="B11:O18" totalsRowShown="0" headerRowDxfId="31" dataDxfId="30">
  <autoFilter ref="B11:O18"/>
  <sortState ref="B12:O18">
    <sortCondition ref="M12:M18"/>
    <sortCondition ref="K12:K18"/>
  </sortState>
  <tableColumns count="14">
    <tableColumn id="1" name="ст.№" dataDxfId="29"/>
    <tableColumn id="2" name="Фамилия, Имя водителя" dataDxfId="28"/>
    <tableColumn id="9" name="Год рождения" dataDxfId="27"/>
    <tableColumn id="3" name="№ лицензии (вод.)" dataDxfId="26"/>
    <tableColumn id="4" name="Субьект РФ/регион проживания" dataDxfId="25"/>
    <tableColumn id="5" name="Спорт. Разряд" dataDxfId="24"/>
    <tableColumn id="6" name="Заявитель/регион заявителя" dataDxfId="23"/>
    <tableColumn id="11" name="1 Финал" dataDxfId="22"/>
    <tableColumn id="14" name="1 П/Ф2" dataDxfId="21">
      <calculatedColumnFormula>Таблица1101126323844505662[[#This Row],[1 Финал]]+Таблица1101126323844505662[[#This Row],[2 Финал]]+Таблица1101126323844505662[[#This Row],[УФ]]</calculatedColumnFormula>
    </tableColumn>
    <tableColumn id="13" name="2 Финал" dataDxfId="20"/>
    <tableColumn id="10" name="УФ" dataDxfId="19"/>
    <tableColumn id="7" name="Итог" dataDxfId="18">
      <calculatedColumnFormula>Таблица1101126323844505662[[#This Row],[2 Финал]]+Таблица1101126323844505662[[#This Row],[1 Финал]]</calculatedColumnFormula>
    </tableColumn>
    <tableColumn id="12" name="МЕСТО" dataDxfId="17">
      <calculatedColumnFormula>ROW(Таблица1101126323844505662[#This Row])-11</calculatedColumnFormula>
    </tableColumn>
    <tableColumn id="8" name="Очки" dataDxfId="16">
      <calculatedColumnFormula>ROUND($O$19-(($O$19-1)*(Таблица1101126323844505662[[#This Row],[МЕСТО]]^(0.5)-1))/($C$19^(0.5)-1),0)</calculatedColumnFormula>
    </tableColumn>
  </tableColumns>
  <tableStyleInfo name="Стиль таблицы 1" showFirstColumn="0" showLastColumn="0" showRowStripes="1" showColumnStripes="0"/>
</table>
</file>

<file path=xl/tables/table9.xml><?xml version="1.0" encoding="utf-8"?>
<table xmlns="http://schemas.openxmlformats.org/spreadsheetml/2006/main" id="10" name="Таблица110112632384450" displayName="Таблица110112632384450" ref="B11:O19" totalsRowShown="0" headerRowDxfId="15" dataDxfId="14">
  <autoFilter ref="B11:O19"/>
  <sortState ref="B12:O19">
    <sortCondition ref="M12:M19"/>
    <sortCondition ref="K12:K19"/>
  </sortState>
  <tableColumns count="14">
    <tableColumn id="1" name="ст.№" dataDxfId="13"/>
    <tableColumn id="2" name="Фамилия, Имя водителя" dataDxfId="12"/>
    <tableColumn id="9" name="Год рождения" dataDxfId="11"/>
    <tableColumn id="3" name="№ лицензии (вод.)" dataDxfId="10"/>
    <tableColumn id="4" name="Субьект РФ/регион проживания" dataDxfId="9"/>
    <tableColumn id="5" name="Спорт. Разряд" dataDxfId="8"/>
    <tableColumn id="6" name="Заявитель/регион заявителя" dataDxfId="7"/>
    <tableColumn id="11" name="1 Финал" dataDxfId="6"/>
    <tableColumn id="14" name="1 П/Ф2" dataDxfId="5">
      <calculatedColumnFormula>Таблица110112632384450[[#This Row],[1 Финал]]+Таблица110112632384450[[#This Row],[2 Финал]]+Таблица110112632384450[[#This Row],[УФ]]</calculatedColumnFormula>
    </tableColumn>
    <tableColumn id="13" name="2 Финал" dataDxfId="4"/>
    <tableColumn id="10" name="УФ" dataDxfId="3"/>
    <tableColumn id="7" name="Итог" dataDxfId="2">
      <calculatedColumnFormula>Таблица110112632384450[[#This Row],[2 Финал]]+Таблица110112632384450[[#This Row],[1 Финал]]</calculatedColumnFormula>
    </tableColumn>
    <tableColumn id="12" name="МЕСТО" dataDxfId="1">
      <calculatedColumnFormula>ROW(Таблица110112632384450[#This Row])-11</calculatedColumnFormula>
    </tableColumn>
    <tableColumn id="8" name="Очки" dataDxfId="0">
      <calculatedColumnFormula>ROUND($O$20-(($O$20-1)*(Таблица110112632384450[[#This Row],[МЕСТО]]^(0.5)-1))/($C$20^(0.5)-1),0)</calculatedColumnFormula>
    </tableColumn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49"/>
  <sheetViews>
    <sheetView tabSelected="1" view="pageBreakPreview" zoomScale="80" zoomScaleNormal="100" zoomScaleSheetLayoutView="80" workbookViewId="0">
      <selection activeCell="C7" sqref="C7:L7"/>
    </sheetView>
  </sheetViews>
  <sheetFormatPr defaultRowHeight="15" x14ac:dyDescent="0.25"/>
  <cols>
    <col min="1" max="1" width="3.7109375" customWidth="1"/>
    <col min="2" max="2" width="7.85546875" bestFit="1" customWidth="1"/>
    <col min="3" max="3" width="26.42578125" bestFit="1" customWidth="1"/>
    <col min="4" max="4" width="13.140625" customWidth="1"/>
    <col min="5" max="5" width="16.5703125" customWidth="1"/>
    <col min="6" max="6" width="29.140625" customWidth="1"/>
    <col min="7" max="7" width="12.42578125" customWidth="1"/>
    <col min="8" max="8" width="30" customWidth="1"/>
    <col min="9" max="11" width="8.28515625" customWidth="1"/>
    <col min="12" max="12" width="8.28515625" hidden="1" customWidth="1"/>
    <col min="13" max="14" width="8.7109375" customWidth="1"/>
    <col min="15" max="15" width="10.7109375" customWidth="1"/>
    <col min="17" max="17" width="26.42578125" bestFit="1" customWidth="1"/>
  </cols>
  <sheetData>
    <row r="2" spans="2:15" ht="15.75" x14ac:dyDescent="0.25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2"/>
      <c r="O2" s="2"/>
    </row>
    <row r="3" spans="2:15" ht="15.75" x14ac:dyDescent="0.25">
      <c r="C3" s="1" t="s">
        <v>2</v>
      </c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2:15" ht="15" customHeight="1" x14ac:dyDescent="0.25">
      <c r="C4" s="3" t="s">
        <v>37</v>
      </c>
      <c r="D4" s="3"/>
      <c r="E4" s="3"/>
      <c r="F4" s="3"/>
      <c r="G4" s="3"/>
      <c r="H4" s="3"/>
      <c r="I4" s="3"/>
      <c r="J4" s="3"/>
      <c r="K4" s="3"/>
      <c r="L4" s="3"/>
      <c r="M4" s="4">
        <v>44093</v>
      </c>
      <c r="N4" s="4"/>
      <c r="O4" s="4"/>
    </row>
    <row r="5" spans="2:15" ht="15.75" x14ac:dyDescent="0.25">
      <c r="C5" s="5" t="s">
        <v>3</v>
      </c>
      <c r="D5" s="5"/>
      <c r="E5" s="5"/>
      <c r="F5" s="5"/>
      <c r="G5" s="5"/>
      <c r="H5" s="5"/>
      <c r="I5" s="5"/>
      <c r="J5" s="5"/>
      <c r="K5" s="5"/>
      <c r="L5" s="5"/>
      <c r="M5" s="4"/>
      <c r="N5" s="4"/>
      <c r="O5" s="4"/>
    </row>
    <row r="6" spans="2:15" ht="6" customHeight="1" x14ac:dyDescent="0.25">
      <c r="C6" s="6"/>
      <c r="D6" s="6"/>
      <c r="E6" s="6"/>
      <c r="F6" s="6"/>
      <c r="G6" s="6"/>
      <c r="H6" s="6"/>
      <c r="L6" s="6"/>
      <c r="M6" s="6"/>
      <c r="N6" s="6"/>
    </row>
    <row r="7" spans="2:15" ht="18.75" x14ac:dyDescent="0.3">
      <c r="C7" s="7" t="s">
        <v>219</v>
      </c>
      <c r="D7" s="7"/>
      <c r="E7" s="7"/>
      <c r="F7" s="7"/>
      <c r="G7" s="7"/>
      <c r="H7" s="7"/>
      <c r="I7" s="7"/>
      <c r="J7" s="7"/>
      <c r="K7" s="7"/>
      <c r="L7" s="7"/>
      <c r="M7" s="8" t="s">
        <v>4</v>
      </c>
      <c r="N7" s="9"/>
      <c r="O7" s="10" t="s">
        <v>39</v>
      </c>
    </row>
    <row r="8" spans="2:15" ht="15.75" x14ac:dyDescent="0.25">
      <c r="B8" s="11" t="s">
        <v>38</v>
      </c>
      <c r="C8" s="11"/>
      <c r="D8" s="12"/>
      <c r="I8" s="13"/>
      <c r="J8" s="13"/>
      <c r="K8" s="14" t="s">
        <v>5</v>
      </c>
      <c r="M8" s="15" t="s">
        <v>6</v>
      </c>
      <c r="N8" s="15"/>
      <c r="O8" s="15"/>
    </row>
    <row r="9" spans="2:15" ht="15" customHeight="1" x14ac:dyDescent="0.25">
      <c r="B9" s="11"/>
      <c r="C9" s="11"/>
      <c r="D9" s="16" t="s">
        <v>7</v>
      </c>
      <c r="E9" s="16"/>
      <c r="F9" s="16"/>
      <c r="G9" s="16"/>
      <c r="H9" s="16"/>
      <c r="I9" s="16"/>
      <c r="J9" s="16"/>
      <c r="K9" s="16"/>
      <c r="L9" s="16"/>
      <c r="M9" s="17"/>
      <c r="N9" s="17"/>
      <c r="O9" s="18"/>
    </row>
    <row r="10" spans="2:15" ht="15" customHeight="1" x14ac:dyDescent="0.25"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9"/>
    </row>
    <row r="11" spans="2:15" x14ac:dyDescent="0.25">
      <c r="B11" s="20" t="s">
        <v>8</v>
      </c>
      <c r="C11" s="20" t="s">
        <v>9</v>
      </c>
      <c r="D11" s="21" t="s">
        <v>10</v>
      </c>
      <c r="E11" s="21" t="s">
        <v>11</v>
      </c>
      <c r="F11" s="20" t="s">
        <v>12</v>
      </c>
      <c r="G11" s="21" t="s">
        <v>13</v>
      </c>
      <c r="H11" s="20" t="s">
        <v>14</v>
      </c>
      <c r="I11" s="21" t="s">
        <v>15</v>
      </c>
      <c r="J11" s="21" t="s">
        <v>16</v>
      </c>
      <c r="K11" s="21" t="s">
        <v>17</v>
      </c>
      <c r="L11" s="21" t="s">
        <v>18</v>
      </c>
      <c r="M11" s="20" t="s">
        <v>19</v>
      </c>
      <c r="N11" s="20" t="s">
        <v>20</v>
      </c>
      <c r="O11" s="20" t="s">
        <v>21</v>
      </c>
    </row>
    <row r="12" spans="2:15" x14ac:dyDescent="0.25">
      <c r="B12" s="22">
        <v>23</v>
      </c>
      <c r="C12" s="22" t="s">
        <v>22</v>
      </c>
      <c r="D12" s="23">
        <v>2009</v>
      </c>
      <c r="E12" s="23" t="s">
        <v>46</v>
      </c>
      <c r="F12" s="23" t="s">
        <v>47</v>
      </c>
      <c r="G12" s="23" t="s">
        <v>48</v>
      </c>
      <c r="H12" s="23" t="s">
        <v>49</v>
      </c>
      <c r="I12" s="23"/>
      <c r="J12" s="23">
        <v>1</v>
      </c>
      <c r="K12" s="23"/>
      <c r="L12" s="23"/>
      <c r="M12" s="23">
        <v>1</v>
      </c>
      <c r="N12" s="23">
        <f>ROW(Таблица110[#This Row])-11</f>
        <v>1</v>
      </c>
      <c r="O12" s="24">
        <f>ROUND($O$23-(($O$23-1)*(Таблица110[[#This Row],[МЕСТО]]^(0.5)-1))/($C$23^(0.5)-1),0)</f>
        <v>100</v>
      </c>
    </row>
    <row r="13" spans="2:15" x14ac:dyDescent="0.25">
      <c r="B13" s="22">
        <v>46</v>
      </c>
      <c r="C13" s="22" t="s">
        <v>23</v>
      </c>
      <c r="D13" s="23">
        <v>2011</v>
      </c>
      <c r="E13" s="23" t="s">
        <v>50</v>
      </c>
      <c r="F13" s="23" t="s">
        <v>51</v>
      </c>
      <c r="G13" s="23" t="s">
        <v>52</v>
      </c>
      <c r="H13" s="23" t="s">
        <v>53</v>
      </c>
      <c r="I13" s="23"/>
      <c r="J13" s="23">
        <v>3</v>
      </c>
      <c r="K13" s="23"/>
      <c r="L13" s="23"/>
      <c r="M13" s="23">
        <v>2</v>
      </c>
      <c r="N13" s="23">
        <f>ROW(Таблица110[#This Row])-11</f>
        <v>2</v>
      </c>
      <c r="O13" s="24">
        <f>ROUND($O$23-(($O$23-1)*(Таблица110[[#This Row],[МЕСТО]]^(0.5)-1))/($C$23^(0.5)-1),0)</f>
        <v>82</v>
      </c>
    </row>
    <row r="14" spans="2:15" x14ac:dyDescent="0.25">
      <c r="B14" s="22">
        <v>95</v>
      </c>
      <c r="C14" s="22" t="s">
        <v>24</v>
      </c>
      <c r="D14" s="23">
        <v>2012</v>
      </c>
      <c r="E14" s="23" t="s">
        <v>54</v>
      </c>
      <c r="F14" s="23" t="s">
        <v>55</v>
      </c>
      <c r="G14" s="23" t="s">
        <v>52</v>
      </c>
      <c r="H14" s="23" t="s">
        <v>56</v>
      </c>
      <c r="I14" s="23"/>
      <c r="J14" s="23">
        <v>2</v>
      </c>
      <c r="K14" s="23"/>
      <c r="L14" s="23"/>
      <c r="M14" s="23">
        <v>3</v>
      </c>
      <c r="N14" s="23">
        <f>ROW(Таблица110[#This Row])-11</f>
        <v>3</v>
      </c>
      <c r="O14" s="24">
        <f>ROUND($O$23-(($O$23-1)*(Таблица110[[#This Row],[МЕСТО]]^(0.5)-1))/($C$23^(0.5)-1),0)</f>
        <v>69</v>
      </c>
    </row>
    <row r="15" spans="2:15" x14ac:dyDescent="0.25">
      <c r="B15" s="22">
        <v>7</v>
      </c>
      <c r="C15" s="22" t="s">
        <v>25</v>
      </c>
      <c r="D15" s="23">
        <v>2011</v>
      </c>
      <c r="E15" s="23" t="s">
        <v>57</v>
      </c>
      <c r="F15" s="23" t="s">
        <v>58</v>
      </c>
      <c r="G15" s="23" t="s">
        <v>52</v>
      </c>
      <c r="H15" s="23" t="s">
        <v>59</v>
      </c>
      <c r="I15" s="23">
        <v>1</v>
      </c>
      <c r="J15" s="23"/>
      <c r="K15" s="23"/>
      <c r="L15" s="23"/>
      <c r="M15" s="23">
        <v>4</v>
      </c>
      <c r="N15" s="23">
        <f>ROW(Таблица110[#This Row])-11</f>
        <v>4</v>
      </c>
      <c r="O15" s="24">
        <f>ROUND($O$23-(($O$23-1)*(Таблица110[[#This Row],[МЕСТО]]^(0.5)-1))/($C$23^(0.5)-1),0)</f>
        <v>57</v>
      </c>
    </row>
    <row r="16" spans="2:15" x14ac:dyDescent="0.25">
      <c r="B16" s="22">
        <v>22</v>
      </c>
      <c r="C16" s="22" t="s">
        <v>26</v>
      </c>
      <c r="D16" s="23">
        <v>2009</v>
      </c>
      <c r="E16" s="23" t="s">
        <v>60</v>
      </c>
      <c r="F16" s="23" t="s">
        <v>55</v>
      </c>
      <c r="G16" s="23" t="s">
        <v>61</v>
      </c>
      <c r="H16" s="23" t="s">
        <v>56</v>
      </c>
      <c r="I16" s="23">
        <v>2</v>
      </c>
      <c r="J16" s="23"/>
      <c r="K16" s="23"/>
      <c r="L16" s="23"/>
      <c r="M16" s="23">
        <v>5</v>
      </c>
      <c r="N16" s="23">
        <f>ROW(Таблица110[#This Row])-11</f>
        <v>5</v>
      </c>
      <c r="O16" s="24">
        <f>ROUND($O$23-(($O$23-1)*(Таблица110[[#This Row],[МЕСТО]]^(0.5)-1))/($C$23^(0.5)-1),0)</f>
        <v>47</v>
      </c>
    </row>
    <row r="17" spans="2:36" x14ac:dyDescent="0.25">
      <c r="B17" s="22">
        <v>4</v>
      </c>
      <c r="C17" s="22" t="s">
        <v>27</v>
      </c>
      <c r="D17" s="23">
        <v>2011</v>
      </c>
      <c r="E17" s="23" t="s">
        <v>62</v>
      </c>
      <c r="F17" s="23" t="s">
        <v>63</v>
      </c>
      <c r="G17" s="23" t="s">
        <v>52</v>
      </c>
      <c r="H17" s="23" t="s">
        <v>64</v>
      </c>
      <c r="I17" s="23">
        <v>4</v>
      </c>
      <c r="J17" s="23"/>
      <c r="K17" s="23"/>
      <c r="L17" s="23"/>
      <c r="M17" s="23">
        <v>6</v>
      </c>
      <c r="N17" s="23">
        <f>ROW(Таблица110[#This Row])-11</f>
        <v>6</v>
      </c>
      <c r="O17" s="24">
        <f>ROUND($O$23-(($O$23-1)*(Таблица110[[#This Row],[МЕСТО]]^(0.5)-1))/($C$23^(0.5)-1),0)</f>
        <v>38</v>
      </c>
    </row>
    <row r="18" spans="2:36" x14ac:dyDescent="0.25">
      <c r="B18" s="22">
        <v>5</v>
      </c>
      <c r="C18" s="22" t="s">
        <v>28</v>
      </c>
      <c r="D18" s="23">
        <v>2010</v>
      </c>
      <c r="E18" s="23" t="s">
        <v>65</v>
      </c>
      <c r="F18" s="23" t="s">
        <v>55</v>
      </c>
      <c r="G18" s="23" t="s">
        <v>52</v>
      </c>
      <c r="H18" s="23" t="s">
        <v>56</v>
      </c>
      <c r="I18" s="23"/>
      <c r="J18" s="23">
        <v>5</v>
      </c>
      <c r="K18" s="23">
        <v>1</v>
      </c>
      <c r="L18" s="23"/>
      <c r="M18" s="23">
        <v>7</v>
      </c>
      <c r="N18" s="23">
        <f>ROW(Таблица110[#This Row])-11</f>
        <v>7</v>
      </c>
      <c r="O18" s="24">
        <f>ROUND($O$23-(($O$23-1)*(Таблица110[[#This Row],[МЕСТО]]^(0.5)-1))/($C$23^(0.5)-1),0)</f>
        <v>30</v>
      </c>
    </row>
    <row r="19" spans="2:36" x14ac:dyDescent="0.25">
      <c r="B19" s="22">
        <v>97</v>
      </c>
      <c r="C19" s="22" t="s">
        <v>29</v>
      </c>
      <c r="D19" s="23">
        <v>2008</v>
      </c>
      <c r="E19" s="23" t="s">
        <v>66</v>
      </c>
      <c r="F19" s="23" t="s">
        <v>67</v>
      </c>
      <c r="G19" s="23" t="s">
        <v>52</v>
      </c>
      <c r="H19" s="23" t="s">
        <v>68</v>
      </c>
      <c r="I19" s="23">
        <v>3</v>
      </c>
      <c r="J19" s="23"/>
      <c r="K19" s="23"/>
      <c r="L19" s="23"/>
      <c r="M19" s="23">
        <v>8</v>
      </c>
      <c r="N19" s="23">
        <f>ROW(Таблица110[#This Row])-11</f>
        <v>8</v>
      </c>
      <c r="O19" s="24">
        <f>ROUND($O$23-(($O$23-1)*(Таблица110[[#This Row],[МЕСТО]]^(0.5)-1))/($C$23^(0.5)-1),0)</f>
        <v>22</v>
      </c>
    </row>
    <row r="20" spans="2:36" x14ac:dyDescent="0.25">
      <c r="B20" s="22">
        <v>14</v>
      </c>
      <c r="C20" s="22" t="s">
        <v>30</v>
      </c>
      <c r="D20" s="23">
        <v>2010</v>
      </c>
      <c r="E20" s="23" t="s">
        <v>69</v>
      </c>
      <c r="F20" s="23" t="s">
        <v>63</v>
      </c>
      <c r="G20" s="23" t="s">
        <v>52</v>
      </c>
      <c r="H20" s="23" t="s">
        <v>70</v>
      </c>
      <c r="I20" s="23"/>
      <c r="J20" s="23">
        <v>4</v>
      </c>
      <c r="K20" s="23"/>
      <c r="L20" s="23"/>
      <c r="M20" s="23">
        <v>9</v>
      </c>
      <c r="N20" s="23">
        <f>ROW(Таблица110[#This Row])-11</f>
        <v>9</v>
      </c>
      <c r="O20" s="24">
        <f>ROUND($O$23-(($O$23-1)*(Таблица110[[#This Row],[МЕСТО]]^(0.5)-1))/($C$23^(0.5)-1),0)</f>
        <v>15</v>
      </c>
    </row>
    <row r="21" spans="2:36" x14ac:dyDescent="0.25">
      <c r="B21" s="22">
        <v>96</v>
      </c>
      <c r="C21" s="22" t="s">
        <v>31</v>
      </c>
      <c r="D21" s="23">
        <v>2012</v>
      </c>
      <c r="E21" s="23" t="s">
        <v>71</v>
      </c>
      <c r="F21" s="23" t="s">
        <v>72</v>
      </c>
      <c r="G21" s="23" t="s">
        <v>52</v>
      </c>
      <c r="H21" s="23" t="s">
        <v>73</v>
      </c>
      <c r="I21" s="23">
        <v>5</v>
      </c>
      <c r="J21" s="23"/>
      <c r="K21" s="23">
        <v>2</v>
      </c>
      <c r="L21" s="23"/>
      <c r="M21" s="23">
        <v>10</v>
      </c>
      <c r="N21" s="23">
        <f>ROW(Таблица110[#This Row])-11</f>
        <v>10</v>
      </c>
      <c r="O21" s="24">
        <f>ROUND($O$23-(($O$23-1)*(Таблица110[[#This Row],[МЕСТО]]^(0.5)-1))/($C$23^(0.5)-1),0)</f>
        <v>8</v>
      </c>
    </row>
    <row r="22" spans="2:36" ht="15.75" thickBot="1" x14ac:dyDescent="0.3">
      <c r="B22" s="22">
        <v>86</v>
      </c>
      <c r="C22" s="22" t="s">
        <v>32</v>
      </c>
      <c r="D22" s="23">
        <v>2010</v>
      </c>
      <c r="E22" s="23" t="s">
        <v>74</v>
      </c>
      <c r="F22" s="23" t="s">
        <v>75</v>
      </c>
      <c r="G22" s="23" t="s">
        <v>52</v>
      </c>
      <c r="H22" s="23" t="s">
        <v>76</v>
      </c>
      <c r="I22" s="23">
        <v>6</v>
      </c>
      <c r="J22" s="23"/>
      <c r="K22" s="23">
        <v>3</v>
      </c>
      <c r="L22" s="23"/>
      <c r="M22" s="23"/>
      <c r="N22" s="23">
        <f>ROW(Таблица110[#This Row])-11</f>
        <v>11</v>
      </c>
      <c r="O22" s="24">
        <f>ROUND($O$23-(($O$23-1)*(Таблица110[[#This Row],[МЕСТО]]^(0.5)-1))/($C$23^(0.5)-1),0)</f>
        <v>1</v>
      </c>
    </row>
    <row r="23" spans="2:36" ht="15.75" thickBot="1" x14ac:dyDescent="0.3">
      <c r="B23" s="25" t="s">
        <v>33</v>
      </c>
      <c r="C23" s="26">
        <f>COUNTA(Таблица110[Фамилия, Имя водителя])</f>
        <v>11</v>
      </c>
      <c r="D23" s="26" t="str">
        <f>IF(COUNTA(Таблица110[Фамилия, Имя водителя])=1,"пилот",IF(COUNTA(Таблица110[Фамилия, Имя водителя])=2,"пилота",IF(COUNTA(Таблица110[Фамилия, Имя водителя])=3,"пилота",IF(COUNTA(Таблица110[Фамилия, Имя водителя])=4,"пилота","пилотов"))))</f>
        <v>пилотов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f>IF(C23&gt;=10,100,IF(C23=9,90,IF(C23=8,80,IF(C23=7,70,IF(C23=6,60,IF(C23=5,50,IF(C23=4,40,IF(C23=3,30,IF(C23=2,20,IF(C23&lt;=1,1,Ошибка))))))))))</f>
        <v>100</v>
      </c>
    </row>
    <row r="25" spans="2:36" x14ac:dyDescent="0.25">
      <c r="C25" s="28" t="s">
        <v>34</v>
      </c>
      <c r="E25" s="29" t="s">
        <v>40</v>
      </c>
    </row>
    <row r="26" spans="2:36" x14ac:dyDescent="0.25">
      <c r="E26" s="30" t="s">
        <v>41</v>
      </c>
      <c r="G26" t="s">
        <v>35</v>
      </c>
      <c r="I26" s="29" t="s">
        <v>44</v>
      </c>
      <c r="J26" s="29"/>
      <c r="M26" s="29"/>
    </row>
    <row r="27" spans="2:36" x14ac:dyDescent="0.25">
      <c r="C27" s="28" t="s">
        <v>36</v>
      </c>
      <c r="E27" s="30" t="s">
        <v>42</v>
      </c>
      <c r="I27" s="30" t="s">
        <v>45</v>
      </c>
      <c r="J27" s="30"/>
      <c r="M27" s="30"/>
    </row>
    <row r="28" spans="2:36" x14ac:dyDescent="0.25">
      <c r="E28" s="30" t="s">
        <v>43</v>
      </c>
    </row>
    <row r="30" spans="2:36" ht="23.25" x14ac:dyDescent="0.35">
      <c r="C30" s="31"/>
      <c r="F30" s="31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</row>
    <row r="31" spans="2:36" x14ac:dyDescent="0.25"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</row>
    <row r="32" spans="2:36" ht="23.25" x14ac:dyDescent="0.25">
      <c r="R32" s="32"/>
      <c r="S32" s="33"/>
      <c r="T32" s="33"/>
      <c r="U32" s="33"/>
      <c r="V32" s="33"/>
      <c r="W32" s="33"/>
      <c r="X32" s="32"/>
      <c r="Y32" s="33"/>
      <c r="Z32" s="33"/>
      <c r="AA32" s="33"/>
      <c r="AB32" s="33"/>
      <c r="AC32" s="33"/>
      <c r="AD32" s="32"/>
      <c r="AE32" s="33"/>
      <c r="AF32" s="33"/>
      <c r="AG32" s="33"/>
      <c r="AH32" s="33"/>
      <c r="AI32" s="33"/>
      <c r="AJ32" s="32"/>
    </row>
    <row r="33" spans="18:36" ht="33.75" x14ac:dyDescent="0.25">
      <c r="R33" s="32"/>
      <c r="S33" s="34"/>
      <c r="T33" s="34"/>
      <c r="U33" s="34"/>
      <c r="V33" s="34"/>
      <c r="W33" s="34"/>
      <c r="X33" s="32"/>
      <c r="Y33" s="34"/>
      <c r="Z33" s="34"/>
      <c r="AA33" s="34"/>
      <c r="AB33" s="34"/>
      <c r="AC33" s="34"/>
      <c r="AD33" s="32"/>
      <c r="AE33" s="34"/>
      <c r="AF33" s="34"/>
      <c r="AG33" s="34"/>
      <c r="AH33" s="34"/>
      <c r="AI33" s="34"/>
      <c r="AJ33" s="32"/>
    </row>
    <row r="34" spans="18:36" ht="33.75" x14ac:dyDescent="0.25">
      <c r="R34" s="32"/>
      <c r="S34" s="34"/>
      <c r="T34" s="34"/>
      <c r="U34" s="34"/>
      <c r="V34" s="34"/>
      <c r="W34" s="34"/>
      <c r="X34" s="32"/>
      <c r="Y34" s="34"/>
      <c r="Z34" s="34"/>
      <c r="AA34" s="34"/>
      <c r="AB34" s="34"/>
      <c r="AC34" s="34"/>
      <c r="AD34" s="32"/>
      <c r="AE34" s="34"/>
      <c r="AF34" s="34"/>
      <c r="AG34" s="34"/>
      <c r="AH34" s="34"/>
      <c r="AI34" s="34"/>
      <c r="AJ34" s="32"/>
    </row>
    <row r="35" spans="18:36" ht="33.75" x14ac:dyDescent="0.25">
      <c r="R35" s="32"/>
      <c r="S35" s="34"/>
      <c r="T35" s="34"/>
      <c r="U35" s="34"/>
      <c r="V35" s="34"/>
      <c r="W35" s="34"/>
      <c r="X35" s="32"/>
      <c r="Y35" s="34"/>
      <c r="Z35" s="34"/>
      <c r="AA35" s="34"/>
      <c r="AB35" s="34"/>
      <c r="AC35" s="34"/>
      <c r="AD35" s="32"/>
      <c r="AE35" s="34"/>
      <c r="AF35" s="34"/>
      <c r="AG35" s="34"/>
      <c r="AH35" s="34"/>
      <c r="AI35" s="34"/>
      <c r="AJ35" s="32"/>
    </row>
    <row r="36" spans="18:36" ht="33.75" x14ac:dyDescent="0.25">
      <c r="R36" s="32"/>
      <c r="S36" s="34"/>
      <c r="T36" s="34"/>
      <c r="U36" s="34"/>
      <c r="V36" s="34"/>
      <c r="W36" s="34"/>
      <c r="X36" s="32"/>
      <c r="Y36" s="34"/>
      <c r="Z36" s="35"/>
      <c r="AA36" s="34"/>
      <c r="AB36" s="35"/>
      <c r="AC36" s="34"/>
      <c r="AD36" s="32"/>
      <c r="AE36" s="34"/>
      <c r="AF36" s="34"/>
      <c r="AG36" s="34"/>
      <c r="AH36" s="34"/>
      <c r="AI36" s="34"/>
      <c r="AJ36" s="32"/>
    </row>
    <row r="37" spans="18:36" ht="33.75" x14ac:dyDescent="0.25">
      <c r="R37" s="32"/>
      <c r="S37" s="34"/>
      <c r="T37" s="34"/>
      <c r="U37" s="34"/>
      <c r="V37" s="34"/>
      <c r="W37" s="34"/>
      <c r="X37" s="32"/>
      <c r="Y37" s="34"/>
      <c r="Z37" s="34"/>
      <c r="AA37" s="34"/>
      <c r="AB37" s="34"/>
      <c r="AC37" s="34"/>
      <c r="AD37" s="32"/>
      <c r="AE37" s="34"/>
      <c r="AF37" s="34"/>
      <c r="AG37" s="34"/>
      <c r="AH37" s="34"/>
      <c r="AI37" s="34"/>
      <c r="AJ37" s="32"/>
    </row>
    <row r="38" spans="18:36" ht="23.25" x14ac:dyDescent="0.25">
      <c r="R38" s="32"/>
      <c r="S38" s="33"/>
      <c r="T38" s="33"/>
      <c r="U38" s="33"/>
      <c r="V38" s="33"/>
      <c r="W38" s="33"/>
      <c r="X38" s="32"/>
      <c r="Y38" s="33"/>
      <c r="Z38" s="33"/>
      <c r="AA38" s="33"/>
      <c r="AB38" s="33"/>
      <c r="AC38" s="33"/>
      <c r="AD38" s="32"/>
      <c r="AE38" s="33"/>
      <c r="AF38" s="33"/>
      <c r="AG38" s="33"/>
      <c r="AH38" s="33"/>
      <c r="AI38" s="33"/>
      <c r="AJ38" s="32"/>
    </row>
    <row r="39" spans="18:36" ht="33.75" x14ac:dyDescent="0.25">
      <c r="R39" s="32"/>
      <c r="S39" s="34"/>
      <c r="T39" s="34"/>
      <c r="U39" s="34"/>
      <c r="V39" s="34"/>
      <c r="W39" s="34"/>
      <c r="X39" s="32"/>
      <c r="Y39" s="34"/>
      <c r="Z39" s="34"/>
      <c r="AA39" s="34"/>
      <c r="AB39" s="34"/>
      <c r="AC39" s="34"/>
      <c r="AD39" s="32"/>
      <c r="AE39" s="34"/>
      <c r="AF39" s="34"/>
      <c r="AG39" s="34"/>
      <c r="AH39" s="34"/>
      <c r="AI39" s="34"/>
      <c r="AJ39" s="32"/>
    </row>
    <row r="40" spans="18:36" ht="33.75" x14ac:dyDescent="0.25">
      <c r="R40" s="32"/>
      <c r="S40" s="34"/>
      <c r="T40" s="34"/>
      <c r="U40" s="34"/>
      <c r="V40" s="34"/>
      <c r="W40" s="34"/>
      <c r="X40" s="32"/>
      <c r="Y40" s="34"/>
      <c r="Z40" s="34"/>
      <c r="AA40" s="34"/>
      <c r="AB40" s="34"/>
      <c r="AC40" s="34"/>
      <c r="AD40" s="32"/>
      <c r="AE40" s="34"/>
      <c r="AF40" s="34"/>
      <c r="AG40" s="34"/>
      <c r="AH40" s="34"/>
      <c r="AI40" s="34"/>
      <c r="AJ40" s="32"/>
    </row>
    <row r="41" spans="18:36" ht="33.75" x14ac:dyDescent="0.25">
      <c r="R41" s="32"/>
      <c r="S41" s="34"/>
      <c r="T41" s="34"/>
      <c r="U41" s="34"/>
      <c r="V41" s="34"/>
      <c r="W41" s="34"/>
      <c r="X41" s="32"/>
      <c r="Y41" s="34"/>
      <c r="Z41" s="34"/>
      <c r="AA41" s="34"/>
      <c r="AB41" s="34"/>
      <c r="AC41" s="34"/>
      <c r="AD41" s="32"/>
      <c r="AE41" s="34"/>
      <c r="AF41" s="34"/>
      <c r="AG41" s="34"/>
      <c r="AH41" s="34"/>
      <c r="AI41" s="34"/>
      <c r="AJ41" s="32"/>
    </row>
    <row r="42" spans="18:36" ht="33.75" x14ac:dyDescent="0.25">
      <c r="R42" s="32"/>
      <c r="S42" s="34"/>
      <c r="T42" s="34"/>
      <c r="U42" s="34"/>
      <c r="V42" s="34"/>
      <c r="W42" s="34"/>
      <c r="X42" s="32"/>
      <c r="Y42" s="34"/>
      <c r="Z42" s="35"/>
      <c r="AA42" s="34"/>
      <c r="AB42" s="35"/>
      <c r="AC42" s="34"/>
      <c r="AD42" s="32"/>
      <c r="AE42" s="34"/>
      <c r="AF42" s="34"/>
      <c r="AG42" s="34"/>
      <c r="AH42" s="34"/>
      <c r="AI42" s="34"/>
      <c r="AJ42" s="32"/>
    </row>
    <row r="43" spans="18:36" ht="33.75" x14ac:dyDescent="0.25">
      <c r="R43" s="32"/>
      <c r="S43" s="34"/>
      <c r="T43" s="34"/>
      <c r="U43" s="34"/>
      <c r="V43" s="34"/>
      <c r="W43" s="34"/>
      <c r="X43" s="32"/>
      <c r="Y43" s="34"/>
      <c r="Z43" s="34"/>
      <c r="AA43" s="34"/>
      <c r="AB43" s="34"/>
      <c r="AC43" s="34"/>
      <c r="AD43" s="32"/>
      <c r="AE43" s="34"/>
      <c r="AF43" s="34"/>
      <c r="AG43" s="34"/>
      <c r="AH43" s="34"/>
      <c r="AI43" s="34"/>
      <c r="AJ43" s="32"/>
    </row>
    <row r="44" spans="18:36" ht="23.25" x14ac:dyDescent="0.25">
      <c r="R44" s="32"/>
      <c r="S44" s="33"/>
      <c r="T44" s="33"/>
      <c r="U44" s="33"/>
      <c r="V44" s="33"/>
      <c r="W44" s="33"/>
      <c r="X44" s="32"/>
      <c r="Y44" s="33"/>
      <c r="Z44" s="33"/>
      <c r="AA44" s="33"/>
      <c r="AB44" s="33"/>
      <c r="AC44" s="33"/>
      <c r="AD44" s="32"/>
      <c r="AE44" s="33"/>
      <c r="AF44" s="33"/>
      <c r="AG44" s="33"/>
      <c r="AH44" s="33"/>
      <c r="AI44" s="33"/>
      <c r="AJ44" s="32"/>
    </row>
    <row r="45" spans="18:36" ht="33.75" x14ac:dyDescent="0.25">
      <c r="R45" s="32"/>
      <c r="S45" s="34"/>
      <c r="T45" s="34"/>
      <c r="U45" s="34"/>
      <c r="V45" s="34"/>
      <c r="W45" s="34"/>
      <c r="X45" s="32"/>
      <c r="Y45" s="34"/>
      <c r="Z45" s="34"/>
      <c r="AA45" s="34"/>
      <c r="AB45" s="34"/>
      <c r="AC45" s="34"/>
      <c r="AD45" s="32"/>
      <c r="AE45" s="34"/>
      <c r="AF45" s="34"/>
      <c r="AG45" s="34"/>
      <c r="AH45" s="34"/>
      <c r="AI45" s="34"/>
      <c r="AJ45" s="32"/>
    </row>
    <row r="46" spans="18:36" ht="33.75" x14ac:dyDescent="0.25">
      <c r="R46" s="32"/>
      <c r="S46" s="34"/>
      <c r="T46" s="34"/>
      <c r="U46" s="34"/>
      <c r="V46" s="34"/>
      <c r="W46" s="34"/>
      <c r="X46" s="32"/>
      <c r="Y46" s="34"/>
      <c r="Z46" s="34"/>
      <c r="AA46" s="34"/>
      <c r="AB46" s="34"/>
      <c r="AC46" s="34"/>
      <c r="AD46" s="32"/>
      <c r="AE46" s="34"/>
      <c r="AF46" s="34"/>
      <c r="AG46" s="34"/>
      <c r="AH46" s="34"/>
      <c r="AI46" s="34"/>
      <c r="AJ46" s="32"/>
    </row>
    <row r="47" spans="18:36" ht="33.75" x14ac:dyDescent="0.25">
      <c r="R47" s="32"/>
      <c r="S47" s="34"/>
      <c r="T47" s="34"/>
      <c r="U47" s="34"/>
      <c r="V47" s="34"/>
      <c r="W47" s="34"/>
      <c r="X47" s="32"/>
      <c r="Y47" s="34"/>
      <c r="Z47" s="34"/>
      <c r="AA47" s="34"/>
      <c r="AB47" s="34"/>
      <c r="AC47" s="34"/>
      <c r="AD47" s="32"/>
      <c r="AE47" s="34"/>
      <c r="AF47" s="34"/>
      <c r="AG47" s="34"/>
      <c r="AH47" s="34"/>
      <c r="AI47" s="34"/>
      <c r="AJ47" s="32"/>
    </row>
    <row r="48" spans="18:36" ht="33.75" x14ac:dyDescent="0.25">
      <c r="R48" s="32"/>
      <c r="S48" s="34"/>
      <c r="T48" s="34"/>
      <c r="U48" s="34"/>
      <c r="V48" s="34"/>
      <c r="W48" s="34"/>
      <c r="X48" s="32"/>
      <c r="Y48" s="34"/>
      <c r="Z48" s="35"/>
      <c r="AA48" s="34"/>
      <c r="AB48" s="35"/>
      <c r="AC48" s="34"/>
      <c r="AD48" s="32"/>
      <c r="AE48" s="34"/>
      <c r="AF48" s="34"/>
      <c r="AG48" s="34"/>
      <c r="AH48" s="34"/>
      <c r="AI48" s="34"/>
      <c r="AJ48" s="32"/>
    </row>
    <row r="49" spans="18:36" ht="33.75" x14ac:dyDescent="0.25">
      <c r="R49" s="32"/>
      <c r="S49" s="34"/>
      <c r="T49" s="34"/>
      <c r="U49" s="34"/>
      <c r="V49" s="34"/>
      <c r="W49" s="34"/>
      <c r="X49" s="32"/>
      <c r="Y49" s="34"/>
      <c r="Z49" s="34"/>
      <c r="AA49" s="34"/>
      <c r="AB49" s="34"/>
      <c r="AC49" s="34"/>
      <c r="AD49" s="32"/>
      <c r="AE49" s="34"/>
      <c r="AF49" s="34"/>
      <c r="AG49" s="34"/>
      <c r="AH49" s="34"/>
      <c r="AI49" s="34"/>
      <c r="AJ49" s="32"/>
    </row>
  </sheetData>
  <mergeCells count="20">
    <mergeCell ref="Y32:AC32"/>
    <mergeCell ref="AE32:AI32"/>
    <mergeCell ref="S38:W38"/>
    <mergeCell ref="Y38:AC38"/>
    <mergeCell ref="AE38:AI38"/>
    <mergeCell ref="S44:W44"/>
    <mergeCell ref="Y44:AC44"/>
    <mergeCell ref="AE44:AI44"/>
    <mergeCell ref="C7:L7"/>
    <mergeCell ref="B8:C9"/>
    <mergeCell ref="M8:O8"/>
    <mergeCell ref="D9:L10"/>
    <mergeCell ref="M9:N10"/>
    <mergeCell ref="S32:W32"/>
    <mergeCell ref="C2:L2"/>
    <mergeCell ref="M2:O3"/>
    <mergeCell ref="C3:L3"/>
    <mergeCell ref="C4:L4"/>
    <mergeCell ref="M4:O5"/>
    <mergeCell ref="C5:L5"/>
  </mergeCells>
  <pageMargins left="0.7" right="0.7" top="0.75" bottom="0.75" header="0.3" footer="0.3"/>
  <pageSetup paperSize="9" scale="65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P61"/>
  <sheetViews>
    <sheetView zoomScale="90" zoomScaleNormal="90" workbookViewId="0">
      <selection activeCell="B1" sqref="B1:O23"/>
    </sheetView>
  </sheetViews>
  <sheetFormatPr defaultRowHeight="15" x14ac:dyDescent="0.25"/>
  <cols>
    <col min="1" max="1" width="3.7109375" customWidth="1"/>
    <col min="2" max="2" width="7.85546875" bestFit="1" customWidth="1"/>
    <col min="3" max="3" width="26.42578125" bestFit="1" customWidth="1"/>
    <col min="4" max="4" width="13.140625" customWidth="1"/>
    <col min="5" max="5" width="16.5703125" customWidth="1"/>
    <col min="6" max="6" width="29.140625" customWidth="1"/>
    <col min="7" max="7" width="12.42578125" customWidth="1"/>
    <col min="8" max="8" width="30" customWidth="1"/>
    <col min="9" max="9" width="8.28515625" customWidth="1"/>
    <col min="10" max="10" width="8.28515625" hidden="1" customWidth="1"/>
    <col min="11" max="11" width="8.28515625" customWidth="1"/>
    <col min="12" max="12" width="8.28515625" hidden="1" customWidth="1"/>
    <col min="13" max="14" width="8.7109375" customWidth="1"/>
    <col min="15" max="15" width="10.7109375" customWidth="1"/>
    <col min="17" max="17" width="26.42578125" bestFit="1" customWidth="1"/>
  </cols>
  <sheetData>
    <row r="2" spans="2:15" ht="15.75" x14ac:dyDescent="0.25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2"/>
      <c r="O2" s="2"/>
    </row>
    <row r="3" spans="2:15" ht="15.75" x14ac:dyDescent="0.25">
      <c r="C3" s="1" t="s">
        <v>2</v>
      </c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2:15" ht="15" customHeight="1" x14ac:dyDescent="0.25">
      <c r="C4" s="3" t="s">
        <v>37</v>
      </c>
      <c r="D4" s="3"/>
      <c r="E4" s="3"/>
      <c r="F4" s="3"/>
      <c r="G4" s="3"/>
      <c r="H4" s="3"/>
      <c r="I4" s="3"/>
      <c r="J4" s="3"/>
      <c r="K4" s="3"/>
      <c r="L4" s="3"/>
      <c r="M4" s="4">
        <v>44093</v>
      </c>
      <c r="N4" s="4"/>
      <c r="O4" s="4"/>
    </row>
    <row r="5" spans="2:15" ht="15.75" x14ac:dyDescent="0.25">
      <c r="C5" s="5" t="s">
        <v>3</v>
      </c>
      <c r="D5" s="5"/>
      <c r="E5" s="5"/>
      <c r="F5" s="5"/>
      <c r="G5" s="5"/>
      <c r="H5" s="5"/>
      <c r="I5" s="5"/>
      <c r="J5" s="5"/>
      <c r="K5" s="5"/>
      <c r="L5" s="5"/>
      <c r="M5" s="4"/>
      <c r="N5" s="4"/>
      <c r="O5" s="4"/>
    </row>
    <row r="6" spans="2:15" x14ac:dyDescent="0.25">
      <c r="C6" s="6"/>
      <c r="D6" s="6"/>
      <c r="E6" s="6"/>
      <c r="F6" s="6"/>
      <c r="G6" s="6"/>
      <c r="H6" s="6"/>
      <c r="L6" s="6"/>
      <c r="M6" s="6"/>
      <c r="N6" s="6"/>
    </row>
    <row r="7" spans="2:15" ht="18.75" x14ac:dyDescent="0.3">
      <c r="C7" s="7" t="s">
        <v>88</v>
      </c>
      <c r="D7" s="7"/>
      <c r="E7" s="7"/>
      <c r="F7" s="7"/>
      <c r="G7" s="7"/>
      <c r="H7" s="7"/>
      <c r="I7" s="7"/>
      <c r="J7" s="7"/>
      <c r="K7" s="7"/>
      <c r="L7" s="7"/>
      <c r="M7" s="36"/>
      <c r="N7" s="37"/>
      <c r="O7" s="38"/>
    </row>
    <row r="8" spans="2:15" ht="15.75" x14ac:dyDescent="0.25">
      <c r="B8" s="11" t="s">
        <v>38</v>
      </c>
      <c r="C8" s="11"/>
      <c r="D8" s="12"/>
      <c r="I8" s="13"/>
      <c r="J8" s="13"/>
      <c r="K8" s="14" t="s">
        <v>77</v>
      </c>
      <c r="M8" s="39" t="s">
        <v>78</v>
      </c>
      <c r="N8" s="39"/>
      <c r="O8" s="39"/>
    </row>
    <row r="9" spans="2:15" ht="15" customHeight="1" x14ac:dyDescent="0.25">
      <c r="B9" s="11"/>
      <c r="C9" s="11"/>
      <c r="D9" s="16" t="s">
        <v>79</v>
      </c>
      <c r="E9" s="16"/>
      <c r="F9" s="16"/>
      <c r="G9" s="16"/>
      <c r="H9" s="16"/>
      <c r="I9" s="16"/>
      <c r="J9" s="16"/>
      <c r="K9" s="16"/>
      <c r="L9" s="16"/>
      <c r="M9" s="17"/>
      <c r="N9" s="17"/>
      <c r="O9" s="18"/>
    </row>
    <row r="10" spans="2:15" ht="15" customHeight="1" x14ac:dyDescent="0.25"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9"/>
    </row>
    <row r="11" spans="2:15" x14ac:dyDescent="0.25">
      <c r="B11" s="20" t="s">
        <v>8</v>
      </c>
      <c r="C11" s="20" t="s">
        <v>9</v>
      </c>
      <c r="D11" s="21" t="s">
        <v>10</v>
      </c>
      <c r="E11" s="21" t="s">
        <v>11</v>
      </c>
      <c r="F11" s="20" t="s">
        <v>12</v>
      </c>
      <c r="G11" s="21" t="s">
        <v>13</v>
      </c>
      <c r="H11" s="20" t="s">
        <v>14</v>
      </c>
      <c r="I11" s="21" t="s">
        <v>80</v>
      </c>
      <c r="J11" s="21" t="s">
        <v>81</v>
      </c>
      <c r="K11" s="21" t="s">
        <v>82</v>
      </c>
      <c r="L11" s="21" t="s">
        <v>17</v>
      </c>
      <c r="M11" s="20" t="s">
        <v>83</v>
      </c>
      <c r="N11" s="20" t="s">
        <v>20</v>
      </c>
      <c r="O11" s="20" t="s">
        <v>21</v>
      </c>
    </row>
    <row r="12" spans="2:15" x14ac:dyDescent="0.25">
      <c r="B12" s="22">
        <v>78</v>
      </c>
      <c r="C12" s="22" t="s">
        <v>84</v>
      </c>
      <c r="D12" s="23">
        <v>2007</v>
      </c>
      <c r="E12" s="23" t="s">
        <v>89</v>
      </c>
      <c r="F12" s="23" t="s">
        <v>90</v>
      </c>
      <c r="G12" s="23" t="s">
        <v>52</v>
      </c>
      <c r="H12" s="23" t="s">
        <v>91</v>
      </c>
      <c r="I12" s="23">
        <v>2</v>
      </c>
      <c r="J12" s="23">
        <f>Таблица11011[[#This Row],[1 Финал]]+Таблица11011[[#This Row],[2 Финал]]+Таблица11011[[#This Row],[УФ]]</f>
        <v>3</v>
      </c>
      <c r="K12" s="23">
        <v>1</v>
      </c>
      <c r="L12" s="23"/>
      <c r="M12" s="23">
        <f>Таблица11011[[#This Row],[2 Финал]]+Таблица11011[[#This Row],[1 Финал]]</f>
        <v>3</v>
      </c>
      <c r="N12" s="23">
        <f>ROW(Таблица11011[#This Row])-11</f>
        <v>1</v>
      </c>
      <c r="O12" s="24">
        <f>ROUND($O$16-(($O$16-1)*(Таблица11011[[#This Row],[МЕСТО]]^(0.5)-1))/($C$16^(0.5)-1),0)</f>
        <v>40</v>
      </c>
    </row>
    <row r="13" spans="2:15" x14ac:dyDescent="0.25">
      <c r="B13" s="22">
        <v>18</v>
      </c>
      <c r="C13" s="22" t="s">
        <v>85</v>
      </c>
      <c r="D13" s="23">
        <v>2008</v>
      </c>
      <c r="E13" s="23" t="s">
        <v>92</v>
      </c>
      <c r="F13" s="23" t="s">
        <v>55</v>
      </c>
      <c r="G13" s="23" t="s">
        <v>48</v>
      </c>
      <c r="H13" s="23" t="s">
        <v>56</v>
      </c>
      <c r="I13" s="23">
        <v>1</v>
      </c>
      <c r="J13" s="23">
        <f>Таблица11011[[#This Row],[1 Финал]]+Таблица11011[[#This Row],[2 Финал]]+Таблица11011[[#This Row],[УФ]]</f>
        <v>3</v>
      </c>
      <c r="K13" s="23">
        <v>2</v>
      </c>
      <c r="L13" s="23"/>
      <c r="M13" s="23">
        <f>Таблица11011[[#This Row],[2 Финал]]+Таблица11011[[#This Row],[1 Финал]]</f>
        <v>3</v>
      </c>
      <c r="N13" s="23">
        <f>ROW(Таблица11011[#This Row])-11</f>
        <v>2</v>
      </c>
      <c r="O13" s="24">
        <f>ROUND($O$16-(($O$16-1)*(Таблица11011[[#This Row],[МЕСТО]]^(0.5)-1))/($C$16^(0.5)-1),0)</f>
        <v>24</v>
      </c>
    </row>
    <row r="14" spans="2:15" x14ac:dyDescent="0.25">
      <c r="B14" s="22">
        <v>35</v>
      </c>
      <c r="C14" s="22" t="s">
        <v>86</v>
      </c>
      <c r="D14" s="23">
        <v>2005</v>
      </c>
      <c r="E14" s="23" t="s">
        <v>93</v>
      </c>
      <c r="F14" s="23" t="s">
        <v>47</v>
      </c>
      <c r="G14" s="23" t="s">
        <v>52</v>
      </c>
      <c r="H14" s="23" t="s">
        <v>94</v>
      </c>
      <c r="I14" s="23">
        <v>3</v>
      </c>
      <c r="J14" s="23">
        <f>Таблица11011[[#This Row],[1 Финал]]+Таблица11011[[#This Row],[2 Финал]]+Таблица11011[[#This Row],[УФ]]</f>
        <v>6</v>
      </c>
      <c r="K14" s="23">
        <v>3</v>
      </c>
      <c r="L14" s="23"/>
      <c r="M14" s="23">
        <f>Таблица11011[[#This Row],[2 Финал]]+Таблица11011[[#This Row],[1 Финал]]</f>
        <v>6</v>
      </c>
      <c r="N14" s="23">
        <f>ROW(Таблица11011[#This Row])-11</f>
        <v>3</v>
      </c>
      <c r="O14" s="24">
        <f>ROUND($O$16-(($O$16-1)*(Таблица11011[[#This Row],[МЕСТО]]^(0.5)-1))/($C$16^(0.5)-1),0)</f>
        <v>11</v>
      </c>
    </row>
    <row r="15" spans="2:15" ht="15.75" thickBot="1" x14ac:dyDescent="0.3">
      <c r="B15" s="22">
        <v>88</v>
      </c>
      <c r="C15" s="22" t="s">
        <v>87</v>
      </c>
      <c r="D15" s="23">
        <v>2009</v>
      </c>
      <c r="E15" s="23" t="s">
        <v>95</v>
      </c>
      <c r="F15" s="23" t="s">
        <v>96</v>
      </c>
      <c r="G15" s="23" t="s">
        <v>52</v>
      </c>
      <c r="H15" s="23" t="s">
        <v>64</v>
      </c>
      <c r="I15" s="23">
        <v>4</v>
      </c>
      <c r="J15" s="23">
        <f>Таблица11011[[#This Row],[1 Финал]]+Таблица11011[[#This Row],[2 Финал]]+Таблица11011[[#This Row],[УФ]]</f>
        <v>8</v>
      </c>
      <c r="K15" s="23">
        <v>4</v>
      </c>
      <c r="L15" s="23"/>
      <c r="M15" s="23">
        <f>Таблица11011[[#This Row],[2 Финал]]+Таблица11011[[#This Row],[1 Финал]]</f>
        <v>8</v>
      </c>
      <c r="N15" s="23">
        <f>ROW(Таблица11011[#This Row])-11</f>
        <v>4</v>
      </c>
      <c r="O15" s="24">
        <f>ROUND($O$16-(($O$16-1)*(Таблица11011[[#This Row],[МЕСТО]]^(0.5)-1))/($C$16^(0.5)-1),0)</f>
        <v>1</v>
      </c>
    </row>
    <row r="16" spans="2:15" ht="15.75" thickBot="1" x14ac:dyDescent="0.3">
      <c r="B16" s="25" t="s">
        <v>33</v>
      </c>
      <c r="C16" s="26">
        <f>COUNTA(Таблица11011[Фамилия, Имя водителя])</f>
        <v>4</v>
      </c>
      <c r="D16" s="26" t="str">
        <f>IF(COUNTA(Таблица11011[Фамилия, Имя водителя])=1,"пилот",IF(COUNTA(Таблица11011[Фамилия, Имя водителя])=2,"пилота",IF(COUNTA(Таблица11011[Фамилия, Имя водителя])=3,"пилота",IF(COUNTA(Таблица11011[Фамилия, Имя водителя])=4,"пилота","пилотов"))))</f>
        <v>пилота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>
        <f>IF(C16&gt;=10,100,IF(C16=9,90,IF(C16=8,80,IF(C16=7,70,IF(C16=6,60,IF(C16=5,50,IF(C16=4,40,IF(C16=3,30,IF(C16=2,20,IF(C16&lt;=1,1,Ошибка))))))))))</f>
        <v>40</v>
      </c>
    </row>
    <row r="18" spans="3:42" x14ac:dyDescent="0.25">
      <c r="C18" s="28" t="s">
        <v>34</v>
      </c>
      <c r="E18" s="29" t="s">
        <v>40</v>
      </c>
    </row>
    <row r="19" spans="3:42" x14ac:dyDescent="0.25">
      <c r="E19" s="29" t="s">
        <v>41</v>
      </c>
      <c r="G19" t="s">
        <v>35</v>
      </c>
      <c r="I19" s="29" t="s">
        <v>44</v>
      </c>
      <c r="J19" s="29"/>
      <c r="M19" s="29"/>
    </row>
    <row r="20" spans="3:42" x14ac:dyDescent="0.25">
      <c r="C20" s="28" t="s">
        <v>36</v>
      </c>
      <c r="E20" s="29" t="s">
        <v>42</v>
      </c>
      <c r="I20" s="29" t="s">
        <v>45</v>
      </c>
      <c r="J20" s="30"/>
      <c r="M20" s="30"/>
    </row>
    <row r="21" spans="3:42" x14ac:dyDescent="0.25">
      <c r="E21" s="29" t="s">
        <v>43</v>
      </c>
    </row>
    <row r="23" spans="3:42" ht="23.25" x14ac:dyDescent="0.35">
      <c r="C23" s="31"/>
      <c r="F23" s="31"/>
    </row>
    <row r="30" spans="3:42" x14ac:dyDescent="0.25"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</row>
    <row r="31" spans="3:42" x14ac:dyDescent="0.25"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</row>
    <row r="32" spans="3:42" ht="23.25" x14ac:dyDescent="0.25">
      <c r="Q32" s="32"/>
      <c r="R32" s="32"/>
      <c r="S32" s="33"/>
      <c r="T32" s="33"/>
      <c r="U32" s="33"/>
      <c r="V32" s="33"/>
      <c r="W32" s="33"/>
      <c r="X32" s="32"/>
      <c r="Y32" s="33"/>
      <c r="Z32" s="33"/>
      <c r="AA32" s="33"/>
      <c r="AB32" s="33"/>
      <c r="AC32" s="33"/>
      <c r="AD32" s="32"/>
      <c r="AE32" s="33"/>
      <c r="AF32" s="33"/>
      <c r="AG32" s="33"/>
      <c r="AH32" s="33"/>
      <c r="AI32" s="33"/>
      <c r="AJ32" s="32"/>
      <c r="AK32" s="32"/>
      <c r="AL32" s="32"/>
      <c r="AM32" s="32"/>
      <c r="AN32" s="32"/>
      <c r="AO32" s="32"/>
      <c r="AP32" s="32"/>
    </row>
    <row r="33" spans="17:42" ht="33.75" x14ac:dyDescent="0.25">
      <c r="Q33" s="32"/>
      <c r="R33" s="32"/>
      <c r="S33" s="34"/>
      <c r="T33" s="34"/>
      <c r="U33" s="34"/>
      <c r="V33" s="34"/>
      <c r="W33" s="34"/>
      <c r="X33" s="32"/>
      <c r="Y33" s="34"/>
      <c r="Z33" s="34"/>
      <c r="AA33" s="34"/>
      <c r="AB33" s="34"/>
      <c r="AC33" s="34"/>
      <c r="AD33" s="32"/>
      <c r="AE33" s="34"/>
      <c r="AF33" s="34"/>
      <c r="AG33" s="34"/>
      <c r="AH33" s="34"/>
      <c r="AI33" s="34"/>
      <c r="AJ33" s="32"/>
      <c r="AK33" s="32"/>
      <c r="AL33" s="32"/>
      <c r="AM33" s="32"/>
      <c r="AN33" s="32"/>
      <c r="AO33" s="32"/>
      <c r="AP33" s="32"/>
    </row>
    <row r="34" spans="17:42" ht="33.75" x14ac:dyDescent="0.25">
      <c r="Q34" s="32"/>
      <c r="R34" s="32"/>
      <c r="S34" s="34"/>
      <c r="T34" s="34"/>
      <c r="U34" s="34"/>
      <c r="V34" s="34"/>
      <c r="W34" s="34"/>
      <c r="X34" s="32"/>
      <c r="Y34" s="34"/>
      <c r="Z34" s="34"/>
      <c r="AA34" s="34"/>
      <c r="AB34" s="34"/>
      <c r="AC34" s="34"/>
      <c r="AD34" s="32"/>
      <c r="AE34" s="34"/>
      <c r="AF34" s="34"/>
      <c r="AG34" s="34"/>
      <c r="AH34" s="34"/>
      <c r="AI34" s="34"/>
      <c r="AJ34" s="32"/>
      <c r="AK34" s="32"/>
      <c r="AL34" s="32"/>
      <c r="AM34" s="32"/>
      <c r="AN34" s="32"/>
      <c r="AO34" s="32"/>
      <c r="AP34" s="32"/>
    </row>
    <row r="35" spans="17:42" ht="33.75" x14ac:dyDescent="0.25">
      <c r="Q35" s="32"/>
      <c r="R35" s="32"/>
      <c r="S35" s="34"/>
      <c r="T35" s="34"/>
      <c r="U35" s="34"/>
      <c r="V35" s="34"/>
      <c r="W35" s="34"/>
      <c r="X35" s="32"/>
      <c r="Y35" s="34"/>
      <c r="Z35" s="34"/>
      <c r="AA35" s="34"/>
      <c r="AB35" s="34"/>
      <c r="AC35" s="34"/>
      <c r="AD35" s="32"/>
      <c r="AE35" s="34"/>
      <c r="AF35" s="34"/>
      <c r="AG35" s="34"/>
      <c r="AH35" s="34"/>
      <c r="AI35" s="34"/>
      <c r="AJ35" s="32"/>
      <c r="AK35" s="32"/>
      <c r="AL35" s="32"/>
      <c r="AM35" s="32"/>
      <c r="AN35" s="32"/>
      <c r="AO35" s="32"/>
      <c r="AP35" s="32"/>
    </row>
    <row r="36" spans="17:42" ht="33.75" x14ac:dyDescent="0.25">
      <c r="Q36" s="32"/>
      <c r="R36" s="32"/>
      <c r="S36" s="34"/>
      <c r="T36" s="34"/>
      <c r="U36" s="34"/>
      <c r="V36" s="34"/>
      <c r="W36" s="34"/>
      <c r="X36" s="32"/>
      <c r="Y36" s="34"/>
      <c r="Z36" s="34"/>
      <c r="AA36" s="34"/>
      <c r="AB36" s="34"/>
      <c r="AC36" s="34"/>
      <c r="AD36" s="32"/>
      <c r="AE36" s="34"/>
      <c r="AF36" s="34"/>
      <c r="AG36" s="34"/>
      <c r="AH36" s="34"/>
      <c r="AI36" s="34"/>
      <c r="AJ36" s="32"/>
      <c r="AK36" s="32"/>
      <c r="AL36" s="32"/>
      <c r="AM36" s="32"/>
      <c r="AN36" s="32"/>
      <c r="AO36" s="32"/>
      <c r="AP36" s="32"/>
    </row>
    <row r="37" spans="17:42" ht="33.75" x14ac:dyDescent="0.25">
      <c r="Q37" s="32"/>
      <c r="R37" s="32"/>
      <c r="S37" s="34"/>
      <c r="T37" s="34"/>
      <c r="U37" s="34"/>
      <c r="V37" s="34"/>
      <c r="W37" s="34"/>
      <c r="X37" s="32"/>
      <c r="Y37" s="34"/>
      <c r="Z37" s="34"/>
      <c r="AA37" s="34"/>
      <c r="AB37" s="34"/>
      <c r="AC37" s="34"/>
      <c r="AD37" s="32"/>
      <c r="AE37" s="34"/>
      <c r="AF37" s="34"/>
      <c r="AG37" s="34"/>
      <c r="AH37" s="34"/>
      <c r="AI37" s="34"/>
      <c r="AJ37" s="32"/>
      <c r="AK37" s="32"/>
      <c r="AL37" s="32"/>
      <c r="AM37" s="32"/>
      <c r="AN37" s="32"/>
      <c r="AO37" s="32"/>
      <c r="AP37" s="32"/>
    </row>
    <row r="38" spans="17:42" ht="23.25" x14ac:dyDescent="0.25">
      <c r="Q38" s="32"/>
      <c r="R38" s="32"/>
      <c r="S38" s="33"/>
      <c r="T38" s="33"/>
      <c r="U38" s="33"/>
      <c r="V38" s="33"/>
      <c r="W38" s="33"/>
      <c r="X38" s="32"/>
      <c r="Y38" s="33"/>
      <c r="Z38" s="33"/>
      <c r="AA38" s="33"/>
      <c r="AB38" s="33"/>
      <c r="AC38" s="33"/>
      <c r="AD38" s="32"/>
      <c r="AE38" s="33"/>
      <c r="AF38" s="33"/>
      <c r="AG38" s="33"/>
      <c r="AH38" s="33"/>
      <c r="AI38" s="33"/>
      <c r="AJ38" s="32"/>
      <c r="AK38" s="32"/>
      <c r="AL38" s="32"/>
      <c r="AM38" s="32"/>
      <c r="AN38" s="32"/>
      <c r="AO38" s="32"/>
      <c r="AP38" s="32"/>
    </row>
    <row r="39" spans="17:42" ht="33.75" x14ac:dyDescent="0.25">
      <c r="Q39" s="32"/>
      <c r="R39" s="32"/>
      <c r="S39" s="34"/>
      <c r="T39" s="34"/>
      <c r="U39" s="34"/>
      <c r="V39" s="34"/>
      <c r="W39" s="34"/>
      <c r="X39" s="32"/>
      <c r="Y39" s="34"/>
      <c r="Z39" s="34"/>
      <c r="AA39" s="34"/>
      <c r="AB39" s="34"/>
      <c r="AC39" s="34"/>
      <c r="AD39" s="32"/>
      <c r="AE39" s="34"/>
      <c r="AF39" s="34"/>
      <c r="AG39" s="34"/>
      <c r="AH39" s="34"/>
      <c r="AI39" s="34"/>
      <c r="AJ39" s="32"/>
      <c r="AK39" s="32"/>
      <c r="AL39" s="32"/>
      <c r="AM39" s="32"/>
      <c r="AN39" s="32"/>
      <c r="AO39" s="32"/>
      <c r="AP39" s="32"/>
    </row>
    <row r="40" spans="17:42" ht="33.75" x14ac:dyDescent="0.25">
      <c r="Q40" s="32"/>
      <c r="R40" s="32"/>
      <c r="S40" s="34"/>
      <c r="T40" s="34"/>
      <c r="U40" s="34"/>
      <c r="V40" s="34"/>
      <c r="W40" s="34"/>
      <c r="X40" s="32"/>
      <c r="Y40" s="34"/>
      <c r="Z40" s="34"/>
      <c r="AA40" s="34"/>
      <c r="AB40" s="34"/>
      <c r="AC40" s="34"/>
      <c r="AD40" s="32"/>
      <c r="AE40" s="34"/>
      <c r="AF40" s="34"/>
      <c r="AG40" s="34"/>
      <c r="AH40" s="34"/>
      <c r="AI40" s="34"/>
      <c r="AJ40" s="32"/>
      <c r="AK40" s="32"/>
      <c r="AL40" s="32"/>
      <c r="AM40" s="32"/>
      <c r="AN40" s="32"/>
      <c r="AO40" s="32"/>
      <c r="AP40" s="32"/>
    </row>
    <row r="41" spans="17:42" ht="33.75" x14ac:dyDescent="0.25">
      <c r="Q41" s="32"/>
      <c r="R41" s="32"/>
      <c r="S41" s="34"/>
      <c r="T41" s="34"/>
      <c r="U41" s="34"/>
      <c r="V41" s="34"/>
      <c r="W41" s="34"/>
      <c r="X41" s="32"/>
      <c r="Y41" s="34"/>
      <c r="Z41" s="34"/>
      <c r="AA41" s="34"/>
      <c r="AB41" s="34"/>
      <c r="AC41" s="34"/>
      <c r="AD41" s="32"/>
      <c r="AE41" s="34"/>
      <c r="AF41" s="34"/>
      <c r="AG41" s="34"/>
      <c r="AH41" s="34"/>
      <c r="AI41" s="34"/>
      <c r="AJ41" s="32"/>
      <c r="AK41" s="32"/>
      <c r="AL41" s="32"/>
      <c r="AM41" s="32"/>
      <c r="AN41" s="32"/>
      <c r="AO41" s="32"/>
      <c r="AP41" s="32"/>
    </row>
    <row r="42" spans="17:42" ht="33.75" x14ac:dyDescent="0.25">
      <c r="Q42" s="32"/>
      <c r="R42" s="32"/>
      <c r="S42" s="34"/>
      <c r="T42" s="34"/>
      <c r="U42" s="34"/>
      <c r="V42" s="34"/>
      <c r="W42" s="34"/>
      <c r="X42" s="32"/>
      <c r="Y42" s="34"/>
      <c r="Z42" s="34"/>
      <c r="AA42" s="34"/>
      <c r="AB42" s="34"/>
      <c r="AC42" s="34"/>
      <c r="AD42" s="32"/>
      <c r="AE42" s="34"/>
      <c r="AF42" s="34"/>
      <c r="AG42" s="34"/>
      <c r="AH42" s="34"/>
      <c r="AI42" s="34"/>
      <c r="AJ42" s="32"/>
      <c r="AK42" s="32"/>
      <c r="AL42" s="32"/>
      <c r="AM42" s="32"/>
      <c r="AN42" s="32"/>
      <c r="AO42" s="32"/>
      <c r="AP42" s="32"/>
    </row>
    <row r="43" spans="17:42" ht="33.75" x14ac:dyDescent="0.25">
      <c r="Q43" s="32"/>
      <c r="R43" s="32"/>
      <c r="S43" s="34"/>
      <c r="T43" s="34"/>
      <c r="U43" s="34"/>
      <c r="V43" s="34"/>
      <c r="W43" s="34"/>
      <c r="X43" s="32"/>
      <c r="Y43" s="34"/>
      <c r="Z43" s="34"/>
      <c r="AA43" s="34"/>
      <c r="AB43" s="34"/>
      <c r="AC43" s="34"/>
      <c r="AD43" s="32"/>
      <c r="AE43" s="34"/>
      <c r="AF43" s="34"/>
      <c r="AG43" s="34"/>
      <c r="AH43" s="34"/>
      <c r="AI43" s="34"/>
      <c r="AJ43" s="32"/>
      <c r="AK43" s="32"/>
      <c r="AL43" s="32"/>
      <c r="AM43" s="32"/>
      <c r="AN43" s="32"/>
      <c r="AO43" s="32"/>
      <c r="AP43" s="32"/>
    </row>
    <row r="44" spans="17:42" ht="23.25" x14ac:dyDescent="0.25">
      <c r="Q44" s="32"/>
      <c r="R44" s="32"/>
      <c r="S44" s="33"/>
      <c r="T44" s="33"/>
      <c r="U44" s="33"/>
      <c r="V44" s="33"/>
      <c r="W44" s="33"/>
      <c r="X44" s="32"/>
      <c r="Y44" s="33"/>
      <c r="Z44" s="33"/>
      <c r="AA44" s="33"/>
      <c r="AB44" s="33"/>
      <c r="AC44" s="33"/>
      <c r="AD44" s="32"/>
      <c r="AE44" s="33"/>
      <c r="AF44" s="33"/>
      <c r="AG44" s="33"/>
      <c r="AH44" s="33"/>
      <c r="AI44" s="33"/>
      <c r="AJ44" s="32"/>
      <c r="AK44" s="32"/>
      <c r="AL44" s="32"/>
      <c r="AM44" s="32"/>
      <c r="AN44" s="32"/>
      <c r="AO44" s="32"/>
      <c r="AP44" s="32"/>
    </row>
    <row r="45" spans="17:42" ht="33.75" x14ac:dyDescent="0.25">
      <c r="Q45" s="32"/>
      <c r="R45" s="32"/>
      <c r="S45" s="34"/>
      <c r="T45" s="34"/>
      <c r="U45" s="34"/>
      <c r="V45" s="34"/>
      <c r="W45" s="34"/>
      <c r="X45" s="32"/>
      <c r="Y45" s="34"/>
      <c r="Z45" s="34"/>
      <c r="AA45" s="34"/>
      <c r="AB45" s="34"/>
      <c r="AC45" s="34"/>
      <c r="AD45" s="32"/>
      <c r="AE45" s="34"/>
      <c r="AF45" s="34"/>
      <c r="AG45" s="34"/>
      <c r="AH45" s="34"/>
      <c r="AI45" s="34"/>
      <c r="AJ45" s="32"/>
      <c r="AK45" s="32"/>
      <c r="AL45" s="32"/>
      <c r="AM45" s="32"/>
      <c r="AN45" s="32"/>
      <c r="AO45" s="32"/>
      <c r="AP45" s="32"/>
    </row>
    <row r="46" spans="17:42" ht="33.75" x14ac:dyDescent="0.25">
      <c r="Q46" s="32"/>
      <c r="R46" s="32"/>
      <c r="S46" s="34"/>
      <c r="T46" s="34"/>
      <c r="U46" s="34"/>
      <c r="V46" s="34"/>
      <c r="W46" s="34"/>
      <c r="X46" s="32"/>
      <c r="Y46" s="34"/>
      <c r="Z46" s="34"/>
      <c r="AA46" s="34"/>
      <c r="AB46" s="34"/>
      <c r="AC46" s="34"/>
      <c r="AD46" s="32"/>
      <c r="AE46" s="34"/>
      <c r="AF46" s="34"/>
      <c r="AG46" s="34"/>
      <c r="AH46" s="34"/>
      <c r="AI46" s="34"/>
      <c r="AJ46" s="32"/>
      <c r="AK46" s="32"/>
      <c r="AL46" s="32"/>
      <c r="AM46" s="32"/>
      <c r="AN46" s="32"/>
      <c r="AO46" s="32"/>
      <c r="AP46" s="32"/>
    </row>
    <row r="47" spans="17:42" ht="33.75" x14ac:dyDescent="0.25">
      <c r="Q47" s="32"/>
      <c r="R47" s="32"/>
      <c r="S47" s="34"/>
      <c r="T47" s="34"/>
      <c r="U47" s="34"/>
      <c r="V47" s="34"/>
      <c r="W47" s="34"/>
      <c r="X47" s="32"/>
      <c r="Y47" s="34"/>
      <c r="Z47" s="34"/>
      <c r="AA47" s="34"/>
      <c r="AB47" s="34"/>
      <c r="AC47" s="34"/>
      <c r="AD47" s="32"/>
      <c r="AE47" s="34"/>
      <c r="AF47" s="34"/>
      <c r="AG47" s="34"/>
      <c r="AH47" s="34"/>
      <c r="AI47" s="34"/>
      <c r="AJ47" s="32"/>
      <c r="AK47" s="32"/>
      <c r="AL47" s="32"/>
      <c r="AM47" s="32"/>
      <c r="AN47" s="32"/>
      <c r="AO47" s="32"/>
      <c r="AP47" s="32"/>
    </row>
    <row r="48" spans="17:42" ht="33.75" x14ac:dyDescent="0.25">
      <c r="Q48" s="32"/>
      <c r="R48" s="32"/>
      <c r="S48" s="34"/>
      <c r="T48" s="34"/>
      <c r="U48" s="34"/>
      <c r="V48" s="34"/>
      <c r="W48" s="34"/>
      <c r="X48" s="32"/>
      <c r="Y48" s="34"/>
      <c r="Z48" s="34"/>
      <c r="AA48" s="34"/>
      <c r="AB48" s="34"/>
      <c r="AC48" s="34"/>
      <c r="AD48" s="32"/>
      <c r="AE48" s="34"/>
      <c r="AF48" s="34"/>
      <c r="AG48" s="34"/>
      <c r="AH48" s="34"/>
      <c r="AI48" s="34"/>
      <c r="AJ48" s="32"/>
      <c r="AK48" s="32"/>
      <c r="AL48" s="32"/>
      <c r="AM48" s="32"/>
      <c r="AN48" s="32"/>
      <c r="AO48" s="32"/>
      <c r="AP48" s="32"/>
    </row>
    <row r="49" spans="17:42" ht="33.75" x14ac:dyDescent="0.25">
      <c r="Q49" s="32"/>
      <c r="R49" s="32"/>
      <c r="S49" s="34"/>
      <c r="T49" s="34"/>
      <c r="U49" s="34"/>
      <c r="V49" s="34"/>
      <c r="W49" s="34"/>
      <c r="X49" s="32"/>
      <c r="Y49" s="34"/>
      <c r="Z49" s="34"/>
      <c r="AA49" s="34"/>
      <c r="AB49" s="34"/>
      <c r="AC49" s="34"/>
      <c r="AD49" s="32"/>
      <c r="AE49" s="34"/>
      <c r="AF49" s="34"/>
      <c r="AG49" s="34"/>
      <c r="AH49" s="34"/>
      <c r="AI49" s="34"/>
      <c r="AJ49" s="32"/>
      <c r="AK49" s="32"/>
      <c r="AL49" s="32"/>
      <c r="AM49" s="32"/>
      <c r="AN49" s="32"/>
      <c r="AO49" s="32"/>
      <c r="AP49" s="32"/>
    </row>
    <row r="50" spans="17:42" x14ac:dyDescent="0.25"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</row>
    <row r="51" spans="17:42" x14ac:dyDescent="0.25"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</row>
    <row r="52" spans="17:42" x14ac:dyDescent="0.25"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</row>
    <row r="53" spans="17:42" x14ac:dyDescent="0.25"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</row>
    <row r="54" spans="17:42" x14ac:dyDescent="0.25"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</row>
    <row r="55" spans="17:42" x14ac:dyDescent="0.25"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</row>
    <row r="56" spans="17:42" x14ac:dyDescent="0.25"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</row>
    <row r="57" spans="17:42" x14ac:dyDescent="0.25"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</row>
    <row r="58" spans="17:42" x14ac:dyDescent="0.25"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</row>
    <row r="59" spans="17:42" x14ac:dyDescent="0.25"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</row>
    <row r="60" spans="17:42" x14ac:dyDescent="0.25"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</row>
    <row r="61" spans="17:42" x14ac:dyDescent="0.25"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</row>
  </sheetData>
  <mergeCells count="20">
    <mergeCell ref="S44:W44"/>
    <mergeCell ref="Y44:AC44"/>
    <mergeCell ref="AE44:AI44"/>
    <mergeCell ref="S32:W32"/>
    <mergeCell ref="Y32:AC32"/>
    <mergeCell ref="AE32:AI32"/>
    <mergeCell ref="S38:W38"/>
    <mergeCell ref="Y38:AC38"/>
    <mergeCell ref="AE38:AI38"/>
    <mergeCell ref="C5:L5"/>
    <mergeCell ref="C7:L7"/>
    <mergeCell ref="B8:C9"/>
    <mergeCell ref="M8:O8"/>
    <mergeCell ref="D9:L10"/>
    <mergeCell ref="M9:N10"/>
    <mergeCell ref="C2:L2"/>
    <mergeCell ref="M2:O3"/>
    <mergeCell ref="C3:L3"/>
    <mergeCell ref="C4:L4"/>
    <mergeCell ref="M4:O5"/>
  </mergeCells>
  <pageMargins left="0.7" right="0.7" top="0.75" bottom="0.75" header="0.3" footer="0.3"/>
  <pageSetup paperSize="9" scale="70" orientation="landscape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58"/>
  <sheetViews>
    <sheetView zoomScaleNormal="100" workbookViewId="0">
      <selection activeCell="B1" sqref="B1:O20"/>
    </sheetView>
  </sheetViews>
  <sheetFormatPr defaultRowHeight="15" x14ac:dyDescent="0.25"/>
  <cols>
    <col min="1" max="1" width="3.7109375" customWidth="1"/>
    <col min="2" max="2" width="7.85546875" bestFit="1" customWidth="1"/>
    <col min="3" max="3" width="26.42578125" bestFit="1" customWidth="1"/>
    <col min="4" max="4" width="13.140625" customWidth="1"/>
    <col min="5" max="5" width="16.5703125" customWidth="1"/>
    <col min="6" max="6" width="29.140625" customWidth="1"/>
    <col min="7" max="7" width="12.42578125" customWidth="1"/>
    <col min="8" max="8" width="30" customWidth="1"/>
    <col min="9" max="9" width="8.28515625" customWidth="1"/>
    <col min="10" max="10" width="8.28515625" hidden="1" customWidth="1"/>
    <col min="11" max="11" width="8.28515625" customWidth="1"/>
    <col min="12" max="12" width="8.28515625" hidden="1" customWidth="1"/>
    <col min="13" max="14" width="8.7109375" customWidth="1"/>
    <col min="15" max="15" width="10.7109375" customWidth="1"/>
    <col min="17" max="17" width="26.42578125" bestFit="1" customWidth="1"/>
  </cols>
  <sheetData>
    <row r="2" spans="2:15" ht="15.75" x14ac:dyDescent="0.25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2"/>
      <c r="O2" s="2"/>
    </row>
    <row r="3" spans="2:15" ht="15.75" x14ac:dyDescent="0.25">
      <c r="C3" s="1" t="s">
        <v>2</v>
      </c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2:15" ht="15" customHeight="1" x14ac:dyDescent="0.25">
      <c r="C4" s="3" t="s">
        <v>37</v>
      </c>
      <c r="D4" s="3"/>
      <c r="E4" s="3"/>
      <c r="F4" s="3"/>
      <c r="G4" s="3"/>
      <c r="H4" s="3"/>
      <c r="I4" s="3"/>
      <c r="J4" s="3"/>
      <c r="K4" s="3"/>
      <c r="L4" s="3"/>
      <c r="M4" s="4">
        <v>44093</v>
      </c>
      <c r="N4" s="4"/>
      <c r="O4" s="4"/>
    </row>
    <row r="5" spans="2:15" ht="15.75" x14ac:dyDescent="0.25">
      <c r="C5" s="5" t="s">
        <v>3</v>
      </c>
      <c r="D5" s="5"/>
      <c r="E5" s="5"/>
      <c r="F5" s="5"/>
      <c r="G5" s="5"/>
      <c r="H5" s="5"/>
      <c r="I5" s="5"/>
      <c r="J5" s="5"/>
      <c r="K5" s="5"/>
      <c r="L5" s="5"/>
      <c r="M5" s="4"/>
      <c r="N5" s="4"/>
      <c r="O5" s="4"/>
    </row>
    <row r="6" spans="2:15" ht="6" customHeight="1" x14ac:dyDescent="0.25">
      <c r="C6" s="6"/>
      <c r="D6" s="6"/>
      <c r="E6" s="6"/>
      <c r="F6" s="6"/>
      <c r="G6" s="6"/>
      <c r="H6" s="6"/>
      <c r="L6" s="6"/>
      <c r="M6" s="6"/>
      <c r="N6" s="6"/>
    </row>
    <row r="7" spans="2:15" ht="18.75" x14ac:dyDescent="0.3">
      <c r="C7" s="7" t="s">
        <v>88</v>
      </c>
      <c r="D7" s="7"/>
      <c r="E7" s="7"/>
      <c r="F7" s="7"/>
      <c r="G7" s="7"/>
      <c r="H7" s="7"/>
      <c r="I7" s="7"/>
      <c r="J7" s="7"/>
      <c r="K7" s="7"/>
      <c r="L7" s="7"/>
      <c r="M7" s="8"/>
      <c r="O7" s="10"/>
    </row>
    <row r="8" spans="2:15" ht="15.75" x14ac:dyDescent="0.25">
      <c r="B8" s="11" t="s">
        <v>38</v>
      </c>
      <c r="C8" s="11"/>
      <c r="D8" s="12"/>
      <c r="I8" s="13"/>
      <c r="J8" s="13"/>
      <c r="K8" s="14" t="s">
        <v>97</v>
      </c>
      <c r="L8" s="14"/>
      <c r="M8" s="39" t="s">
        <v>98</v>
      </c>
      <c r="N8" s="39"/>
      <c r="O8" s="39"/>
    </row>
    <row r="9" spans="2:15" ht="15" customHeight="1" x14ac:dyDescent="0.25">
      <c r="B9" s="11"/>
      <c r="C9" s="11"/>
      <c r="D9" s="16" t="s">
        <v>79</v>
      </c>
      <c r="E9" s="16"/>
      <c r="F9" s="16"/>
      <c r="G9" s="16"/>
      <c r="H9" s="16"/>
      <c r="I9" s="16"/>
      <c r="J9" s="16"/>
      <c r="K9" s="16"/>
      <c r="L9" s="16"/>
      <c r="M9" s="17"/>
      <c r="N9" s="17"/>
      <c r="O9" s="18"/>
    </row>
    <row r="10" spans="2:15" ht="15" customHeight="1" x14ac:dyDescent="0.25"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9"/>
    </row>
    <row r="11" spans="2:15" ht="25.5" x14ac:dyDescent="0.25">
      <c r="B11" s="20" t="s">
        <v>8</v>
      </c>
      <c r="C11" s="20" t="s">
        <v>9</v>
      </c>
      <c r="D11" s="21" t="s">
        <v>10</v>
      </c>
      <c r="E11" s="21" t="s">
        <v>11</v>
      </c>
      <c r="F11" s="20" t="s">
        <v>12</v>
      </c>
      <c r="G11" s="21" t="s">
        <v>13</v>
      </c>
      <c r="H11" s="20" t="s">
        <v>14</v>
      </c>
      <c r="I11" s="21" t="s">
        <v>99</v>
      </c>
      <c r="J11" s="21" t="s">
        <v>81</v>
      </c>
      <c r="K11" s="21" t="s">
        <v>100</v>
      </c>
      <c r="L11" s="21" t="s">
        <v>17</v>
      </c>
      <c r="M11" s="20" t="s">
        <v>83</v>
      </c>
      <c r="N11" s="20" t="s">
        <v>20</v>
      </c>
      <c r="O11" s="20" t="s">
        <v>21</v>
      </c>
    </row>
    <row r="12" spans="2:15" x14ac:dyDescent="0.25">
      <c r="B12" s="22">
        <v>11</v>
      </c>
      <c r="C12" s="22" t="s">
        <v>101</v>
      </c>
      <c r="D12" s="23">
        <v>2007</v>
      </c>
      <c r="E12" s="23" t="s">
        <v>104</v>
      </c>
      <c r="F12" s="23" t="s">
        <v>63</v>
      </c>
      <c r="G12" s="23">
        <v>3</v>
      </c>
      <c r="H12" s="23" t="s">
        <v>64</v>
      </c>
      <c r="I12" s="23">
        <v>1</v>
      </c>
      <c r="J12" s="23">
        <f>Таблица1101126[[#This Row],[1 финал]]+Таблица1101126[[#This Row],[2 финал]]+Таблица1101126[[#This Row],[УФ]]</f>
        <v>2</v>
      </c>
      <c r="K12" s="23">
        <v>1</v>
      </c>
      <c r="L12" s="23"/>
      <c r="M12" s="23">
        <f>Таблица1101126[[#This Row],[2 финал]]+Таблица1101126[[#This Row],[1 финал]]</f>
        <v>2</v>
      </c>
      <c r="N12" s="23">
        <f>ROW(Таблица1101126[#This Row])-11</f>
        <v>1</v>
      </c>
      <c r="O12" s="24">
        <f>ROUND($O$15-(($O$15-1)*(Таблица1101126[[#This Row],[МЕСТО]]^(0.5)-1))/($C$15^(0.5)-1),0)</f>
        <v>30</v>
      </c>
    </row>
    <row r="13" spans="2:15" x14ac:dyDescent="0.25">
      <c r="B13" s="22">
        <v>41</v>
      </c>
      <c r="C13" s="22" t="s">
        <v>102</v>
      </c>
      <c r="D13" s="23">
        <v>2006</v>
      </c>
      <c r="E13" s="23" t="s">
        <v>105</v>
      </c>
      <c r="F13" s="23" t="s">
        <v>55</v>
      </c>
      <c r="G13" s="23" t="s">
        <v>52</v>
      </c>
      <c r="H13" s="23" t="s">
        <v>56</v>
      </c>
      <c r="I13" s="23">
        <v>3</v>
      </c>
      <c r="J13" s="23">
        <f>Таблица1101126[[#This Row],[1 финал]]+Таблица1101126[[#This Row],[2 финал]]+Таблица1101126[[#This Row],[УФ]]</f>
        <v>5</v>
      </c>
      <c r="K13" s="23">
        <v>2</v>
      </c>
      <c r="L13" s="23"/>
      <c r="M13" s="23">
        <f>Таблица1101126[[#This Row],[2 финал]]+Таблица1101126[[#This Row],[1 финал]]</f>
        <v>5</v>
      </c>
      <c r="N13" s="23">
        <f>ROW(Таблица1101126[#This Row])-11</f>
        <v>2</v>
      </c>
      <c r="O13" s="24">
        <f>ROUND($O$15-(($O$15-1)*(Таблица1101126[[#This Row],[МЕСТО]]^(0.5)-1))/($C$15^(0.5)-1),0)</f>
        <v>14</v>
      </c>
    </row>
    <row r="14" spans="2:15" ht="15.75" thickBot="1" x14ac:dyDescent="0.3">
      <c r="B14" s="22">
        <v>95</v>
      </c>
      <c r="C14" s="22" t="s">
        <v>103</v>
      </c>
      <c r="D14" s="23">
        <v>2007</v>
      </c>
      <c r="E14" s="23" t="s">
        <v>106</v>
      </c>
      <c r="F14" s="23" t="s">
        <v>47</v>
      </c>
      <c r="G14" s="23" t="s">
        <v>52</v>
      </c>
      <c r="H14" s="23" t="s">
        <v>107</v>
      </c>
      <c r="I14" s="23">
        <v>2</v>
      </c>
      <c r="J14" s="23">
        <f>Таблица1101126[[#This Row],[1 финал]]+Таблица1101126[[#This Row],[2 финал]]+Таблица1101126[[#This Row],[УФ]]</f>
        <v>5</v>
      </c>
      <c r="K14" s="23">
        <v>3</v>
      </c>
      <c r="L14" s="23"/>
      <c r="M14" s="23">
        <f>Таблица1101126[[#This Row],[2 финал]]+Таблица1101126[[#This Row],[1 финал]]</f>
        <v>5</v>
      </c>
      <c r="N14" s="23">
        <f>ROW(Таблица1101126[#This Row])-11</f>
        <v>3</v>
      </c>
      <c r="O14" s="24">
        <f>ROUND($O$15-(($O$15-1)*(Таблица1101126[[#This Row],[МЕСТО]]^(0.5)-1))/($C$15^(0.5)-1),0)</f>
        <v>1</v>
      </c>
    </row>
    <row r="15" spans="2:15" ht="15.75" thickBot="1" x14ac:dyDescent="0.3">
      <c r="B15" s="25" t="s">
        <v>33</v>
      </c>
      <c r="C15" s="26">
        <f>COUNTA(Таблица1101126[Фамилия, Имя водителя])</f>
        <v>3</v>
      </c>
      <c r="D15" s="26" t="str">
        <f>IF(COUNTA(Таблица1101126[Фамилия, Имя водителя])=1,"пилот",IF(COUNTA(Таблица1101126[Фамилия, Имя водителя])=2,"пилота",IF(COUNTA(Таблица1101126[Фамилия, Имя водителя])=3,"пилота",IF(COUNTA(Таблица1101126[Фамилия, Имя водителя])=4,"пилота","пилотов"))))</f>
        <v>пилота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>
        <f>IF(C15&gt;=10,100,IF(C15=9,90,IF(C15=8,80,IF(C15=7,70,IF(C15=6,60,IF(C15=5,50,IF(C15=4,40,IF(C15=3,30,IF(C15=2,20,IF(C15&lt;=1,1,Ошибка))))))))))</f>
        <v>30</v>
      </c>
    </row>
    <row r="17" spans="3:39" x14ac:dyDescent="0.25">
      <c r="C17" s="28" t="s">
        <v>34</v>
      </c>
      <c r="E17" s="30" t="s">
        <v>40</v>
      </c>
    </row>
    <row r="18" spans="3:39" x14ac:dyDescent="0.25">
      <c r="E18" s="30" t="s">
        <v>41</v>
      </c>
      <c r="G18" t="s">
        <v>35</v>
      </c>
      <c r="I18" s="30" t="s">
        <v>44</v>
      </c>
      <c r="J18" s="29"/>
      <c r="M18" s="29"/>
    </row>
    <row r="19" spans="3:39" x14ac:dyDescent="0.25">
      <c r="C19" s="28" t="s">
        <v>36</v>
      </c>
      <c r="E19" s="30" t="s">
        <v>42</v>
      </c>
      <c r="I19" s="30" t="s">
        <v>45</v>
      </c>
      <c r="J19" s="30"/>
      <c r="M19" s="30"/>
    </row>
    <row r="20" spans="3:39" x14ac:dyDescent="0.25">
      <c r="E20" s="30" t="s">
        <v>43</v>
      </c>
    </row>
    <row r="22" spans="3:39" ht="23.25" x14ac:dyDescent="0.35">
      <c r="C22" s="31"/>
      <c r="F22" s="31"/>
    </row>
    <row r="29" spans="3:39" x14ac:dyDescent="0.25"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</row>
    <row r="30" spans="3:39" x14ac:dyDescent="0.25"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</row>
    <row r="31" spans="3:39" x14ac:dyDescent="0.25"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</row>
    <row r="32" spans="3:39" ht="23.25" x14ac:dyDescent="0.25">
      <c r="R32" s="32"/>
      <c r="S32" s="33"/>
      <c r="T32" s="33"/>
      <c r="U32" s="33"/>
      <c r="V32" s="33"/>
      <c r="W32" s="33"/>
      <c r="X32" s="32"/>
      <c r="Y32" s="33"/>
      <c r="Z32" s="33"/>
      <c r="AA32" s="33"/>
      <c r="AB32" s="33"/>
      <c r="AC32" s="33"/>
      <c r="AD32" s="32"/>
      <c r="AE32" s="33"/>
      <c r="AF32" s="33"/>
      <c r="AG32" s="33"/>
      <c r="AH32" s="33"/>
      <c r="AI32" s="33"/>
      <c r="AJ32" s="32"/>
      <c r="AK32" s="32"/>
      <c r="AL32" s="32"/>
      <c r="AM32" s="32"/>
    </row>
    <row r="33" spans="18:39" ht="33.75" x14ac:dyDescent="0.25">
      <c r="R33" s="32"/>
      <c r="S33" s="34"/>
      <c r="T33" s="34"/>
      <c r="U33" s="34"/>
      <c r="V33" s="34"/>
      <c r="W33" s="34"/>
      <c r="X33" s="32"/>
      <c r="Y33" s="34"/>
      <c r="Z33" s="34"/>
      <c r="AA33" s="34"/>
      <c r="AB33" s="34"/>
      <c r="AC33" s="34"/>
      <c r="AD33" s="32"/>
      <c r="AE33" s="34"/>
      <c r="AF33" s="34"/>
      <c r="AG33" s="34"/>
      <c r="AH33" s="34"/>
      <c r="AI33" s="34"/>
      <c r="AJ33" s="32"/>
      <c r="AK33" s="32"/>
      <c r="AL33" s="32"/>
      <c r="AM33" s="32"/>
    </row>
    <row r="34" spans="18:39" ht="33.75" x14ac:dyDescent="0.25">
      <c r="R34" s="32"/>
      <c r="S34" s="34"/>
      <c r="T34" s="34"/>
      <c r="U34" s="34"/>
      <c r="V34" s="34"/>
      <c r="W34" s="34"/>
      <c r="X34" s="32"/>
      <c r="Y34" s="34"/>
      <c r="Z34" s="34"/>
      <c r="AA34" s="34"/>
      <c r="AB34" s="34"/>
      <c r="AC34" s="34"/>
      <c r="AD34" s="32"/>
      <c r="AE34" s="34"/>
      <c r="AF34" s="34"/>
      <c r="AG34" s="34"/>
      <c r="AH34" s="34"/>
      <c r="AI34" s="34"/>
      <c r="AJ34" s="32"/>
      <c r="AK34" s="32"/>
      <c r="AL34" s="32"/>
      <c r="AM34" s="32"/>
    </row>
    <row r="35" spans="18:39" ht="33.75" x14ac:dyDescent="0.25">
      <c r="R35" s="32"/>
      <c r="S35" s="34"/>
      <c r="T35" s="34"/>
      <c r="U35" s="34"/>
      <c r="V35" s="34"/>
      <c r="W35" s="34"/>
      <c r="X35" s="32"/>
      <c r="Y35" s="34"/>
      <c r="Z35" s="34"/>
      <c r="AA35" s="34"/>
      <c r="AB35" s="34"/>
      <c r="AC35" s="34"/>
      <c r="AD35" s="32"/>
      <c r="AE35" s="34"/>
      <c r="AF35" s="34"/>
      <c r="AG35" s="34"/>
      <c r="AH35" s="34"/>
      <c r="AI35" s="34"/>
      <c r="AJ35" s="32"/>
      <c r="AK35" s="32"/>
      <c r="AL35" s="32"/>
      <c r="AM35" s="32"/>
    </row>
    <row r="36" spans="18:39" ht="33.75" x14ac:dyDescent="0.25">
      <c r="R36" s="32"/>
      <c r="S36" s="34"/>
      <c r="T36" s="34"/>
      <c r="U36" s="34"/>
      <c r="V36" s="34"/>
      <c r="W36" s="34"/>
      <c r="X36" s="32"/>
      <c r="Y36" s="34"/>
      <c r="Z36" s="34"/>
      <c r="AA36" s="34"/>
      <c r="AB36" s="34"/>
      <c r="AC36" s="34"/>
      <c r="AD36" s="32"/>
      <c r="AE36" s="34"/>
      <c r="AF36" s="34"/>
      <c r="AG36" s="34"/>
      <c r="AH36" s="34"/>
      <c r="AI36" s="34"/>
      <c r="AJ36" s="32"/>
      <c r="AK36" s="32"/>
      <c r="AL36" s="32"/>
      <c r="AM36" s="32"/>
    </row>
    <row r="37" spans="18:39" ht="33.75" x14ac:dyDescent="0.25">
      <c r="R37" s="32"/>
      <c r="S37" s="34"/>
      <c r="T37" s="34"/>
      <c r="U37" s="34"/>
      <c r="V37" s="34"/>
      <c r="W37" s="34"/>
      <c r="X37" s="32"/>
      <c r="Y37" s="34"/>
      <c r="Z37" s="34"/>
      <c r="AA37" s="34"/>
      <c r="AB37" s="34"/>
      <c r="AC37" s="34"/>
      <c r="AD37" s="32"/>
      <c r="AE37" s="34"/>
      <c r="AF37" s="34"/>
      <c r="AG37" s="34"/>
      <c r="AH37" s="34"/>
      <c r="AI37" s="34"/>
      <c r="AJ37" s="32"/>
      <c r="AK37" s="32"/>
      <c r="AL37" s="32"/>
      <c r="AM37" s="32"/>
    </row>
    <row r="38" spans="18:39" ht="23.25" x14ac:dyDescent="0.25">
      <c r="R38" s="32"/>
      <c r="S38" s="33"/>
      <c r="T38" s="33"/>
      <c r="U38" s="33"/>
      <c r="V38" s="33"/>
      <c r="W38" s="33"/>
      <c r="X38" s="32"/>
      <c r="Y38" s="33"/>
      <c r="Z38" s="33"/>
      <c r="AA38" s="33"/>
      <c r="AB38" s="33"/>
      <c r="AC38" s="33"/>
      <c r="AD38" s="32"/>
      <c r="AE38" s="33"/>
      <c r="AF38" s="33"/>
      <c r="AG38" s="33"/>
      <c r="AH38" s="33"/>
      <c r="AI38" s="33"/>
      <c r="AJ38" s="32"/>
      <c r="AK38" s="32"/>
      <c r="AL38" s="32"/>
      <c r="AM38" s="32"/>
    </row>
    <row r="39" spans="18:39" ht="33.75" x14ac:dyDescent="0.25">
      <c r="R39" s="32"/>
      <c r="S39" s="34"/>
      <c r="T39" s="34"/>
      <c r="U39" s="34"/>
      <c r="V39" s="34"/>
      <c r="W39" s="34"/>
      <c r="X39" s="32"/>
      <c r="Y39" s="34"/>
      <c r="Z39" s="34"/>
      <c r="AA39" s="34"/>
      <c r="AB39" s="34"/>
      <c r="AC39" s="34"/>
      <c r="AD39" s="32"/>
      <c r="AE39" s="34"/>
      <c r="AF39" s="34"/>
      <c r="AG39" s="34"/>
      <c r="AH39" s="34"/>
      <c r="AI39" s="34"/>
      <c r="AJ39" s="32"/>
      <c r="AK39" s="32"/>
      <c r="AL39" s="32"/>
      <c r="AM39" s="32"/>
    </row>
    <row r="40" spans="18:39" ht="33.75" x14ac:dyDescent="0.25">
      <c r="R40" s="32"/>
      <c r="S40" s="34"/>
      <c r="T40" s="34"/>
      <c r="U40" s="34"/>
      <c r="V40" s="34"/>
      <c r="W40" s="34"/>
      <c r="X40" s="32"/>
      <c r="Y40" s="34"/>
      <c r="Z40" s="34"/>
      <c r="AA40" s="34"/>
      <c r="AB40" s="34"/>
      <c r="AC40" s="34"/>
      <c r="AD40" s="32"/>
      <c r="AE40" s="34"/>
      <c r="AF40" s="34"/>
      <c r="AG40" s="34"/>
      <c r="AH40" s="34"/>
      <c r="AI40" s="34"/>
      <c r="AJ40" s="32"/>
      <c r="AK40" s="32"/>
      <c r="AL40" s="32"/>
      <c r="AM40" s="32"/>
    </row>
    <row r="41" spans="18:39" ht="33.75" x14ac:dyDescent="0.25">
      <c r="R41" s="32"/>
      <c r="S41" s="34"/>
      <c r="T41" s="34"/>
      <c r="U41" s="34"/>
      <c r="V41" s="34"/>
      <c r="W41" s="34"/>
      <c r="X41" s="32"/>
      <c r="Y41" s="34"/>
      <c r="Z41" s="34"/>
      <c r="AA41" s="34"/>
      <c r="AB41" s="34"/>
      <c r="AC41" s="34"/>
      <c r="AD41" s="32"/>
      <c r="AE41" s="34"/>
      <c r="AF41" s="34"/>
      <c r="AG41" s="34"/>
      <c r="AH41" s="34"/>
      <c r="AI41" s="34"/>
      <c r="AJ41" s="32"/>
      <c r="AK41" s="32"/>
      <c r="AL41" s="32"/>
      <c r="AM41" s="32"/>
    </row>
    <row r="42" spans="18:39" ht="33.75" x14ac:dyDescent="0.25">
      <c r="R42" s="32"/>
      <c r="S42" s="34"/>
      <c r="T42" s="34"/>
      <c r="U42" s="34"/>
      <c r="V42" s="34"/>
      <c r="W42" s="34"/>
      <c r="X42" s="32"/>
      <c r="Y42" s="34"/>
      <c r="Z42" s="34"/>
      <c r="AA42" s="34"/>
      <c r="AB42" s="34"/>
      <c r="AC42" s="34"/>
      <c r="AD42" s="32"/>
      <c r="AE42" s="34"/>
      <c r="AF42" s="34"/>
      <c r="AG42" s="34"/>
      <c r="AH42" s="34"/>
      <c r="AI42" s="34"/>
      <c r="AJ42" s="32"/>
      <c r="AK42" s="32"/>
      <c r="AL42" s="32"/>
      <c r="AM42" s="32"/>
    </row>
    <row r="43" spans="18:39" ht="33.75" x14ac:dyDescent="0.25">
      <c r="R43" s="32"/>
      <c r="S43" s="34"/>
      <c r="T43" s="34"/>
      <c r="U43" s="34"/>
      <c r="V43" s="34"/>
      <c r="W43" s="34"/>
      <c r="X43" s="32"/>
      <c r="Y43" s="34"/>
      <c r="Z43" s="34"/>
      <c r="AA43" s="34"/>
      <c r="AB43" s="34"/>
      <c r="AC43" s="34"/>
      <c r="AD43" s="32"/>
      <c r="AE43" s="34"/>
      <c r="AF43" s="34"/>
      <c r="AG43" s="34"/>
      <c r="AH43" s="34"/>
      <c r="AI43" s="34"/>
      <c r="AJ43" s="32"/>
      <c r="AK43" s="32"/>
      <c r="AL43" s="32"/>
      <c r="AM43" s="32"/>
    </row>
    <row r="44" spans="18:39" ht="23.25" x14ac:dyDescent="0.25">
      <c r="R44" s="32"/>
      <c r="S44" s="33"/>
      <c r="T44" s="33"/>
      <c r="U44" s="33"/>
      <c r="V44" s="33"/>
      <c r="W44" s="33"/>
      <c r="X44" s="32"/>
      <c r="Y44" s="33"/>
      <c r="Z44" s="33"/>
      <c r="AA44" s="33"/>
      <c r="AB44" s="33"/>
      <c r="AC44" s="33"/>
      <c r="AD44" s="32"/>
      <c r="AE44" s="33"/>
      <c r="AF44" s="33"/>
      <c r="AG44" s="33"/>
      <c r="AH44" s="33"/>
      <c r="AI44" s="33"/>
      <c r="AJ44" s="32"/>
      <c r="AK44" s="32"/>
      <c r="AL44" s="32"/>
      <c r="AM44" s="32"/>
    </row>
    <row r="45" spans="18:39" ht="33.75" x14ac:dyDescent="0.25">
      <c r="R45" s="32"/>
      <c r="S45" s="34"/>
      <c r="T45" s="34"/>
      <c r="U45" s="34"/>
      <c r="V45" s="34"/>
      <c r="W45" s="34"/>
      <c r="X45" s="32"/>
      <c r="Y45" s="34"/>
      <c r="Z45" s="34"/>
      <c r="AA45" s="34"/>
      <c r="AB45" s="34"/>
      <c r="AC45" s="34"/>
      <c r="AD45" s="32"/>
      <c r="AE45" s="34"/>
      <c r="AF45" s="34"/>
      <c r="AG45" s="34"/>
      <c r="AH45" s="34"/>
      <c r="AI45" s="34"/>
      <c r="AJ45" s="32"/>
      <c r="AK45" s="32"/>
      <c r="AL45" s="32"/>
      <c r="AM45" s="32"/>
    </row>
    <row r="46" spans="18:39" ht="33.75" x14ac:dyDescent="0.25">
      <c r="R46" s="32"/>
      <c r="S46" s="34"/>
      <c r="T46" s="34"/>
      <c r="U46" s="34"/>
      <c r="V46" s="34"/>
      <c r="W46" s="34"/>
      <c r="X46" s="32"/>
      <c r="Y46" s="34"/>
      <c r="Z46" s="34"/>
      <c r="AA46" s="34"/>
      <c r="AB46" s="34"/>
      <c r="AC46" s="34"/>
      <c r="AD46" s="32"/>
      <c r="AE46" s="34"/>
      <c r="AF46" s="34"/>
      <c r="AG46" s="34"/>
      <c r="AH46" s="34"/>
      <c r="AI46" s="34"/>
      <c r="AJ46" s="32"/>
      <c r="AK46" s="32"/>
      <c r="AL46" s="32"/>
      <c r="AM46" s="32"/>
    </row>
    <row r="47" spans="18:39" ht="33.75" x14ac:dyDescent="0.25">
      <c r="R47" s="32"/>
      <c r="S47" s="34"/>
      <c r="T47" s="34"/>
      <c r="U47" s="34"/>
      <c r="V47" s="34"/>
      <c r="W47" s="34"/>
      <c r="X47" s="32"/>
      <c r="Y47" s="34"/>
      <c r="Z47" s="34"/>
      <c r="AA47" s="34"/>
      <c r="AB47" s="34"/>
      <c r="AC47" s="34"/>
      <c r="AD47" s="32"/>
      <c r="AE47" s="34"/>
      <c r="AF47" s="34"/>
      <c r="AG47" s="34"/>
      <c r="AH47" s="34"/>
      <c r="AI47" s="34"/>
      <c r="AJ47" s="32"/>
      <c r="AK47" s="32"/>
      <c r="AL47" s="32"/>
      <c r="AM47" s="32"/>
    </row>
    <row r="48" spans="18:39" ht="33.75" x14ac:dyDescent="0.25">
      <c r="R48" s="32"/>
      <c r="S48" s="34"/>
      <c r="T48" s="34"/>
      <c r="U48" s="34"/>
      <c r="V48" s="34"/>
      <c r="W48" s="34"/>
      <c r="X48" s="32"/>
      <c r="Y48" s="34"/>
      <c r="Z48" s="34"/>
      <c r="AA48" s="34"/>
      <c r="AB48" s="34"/>
      <c r="AC48" s="34"/>
      <c r="AD48" s="32"/>
      <c r="AE48" s="34"/>
      <c r="AF48" s="34"/>
      <c r="AG48" s="34"/>
      <c r="AH48" s="34"/>
      <c r="AI48" s="34"/>
      <c r="AJ48" s="32"/>
      <c r="AK48" s="32"/>
      <c r="AL48" s="32"/>
      <c r="AM48" s="32"/>
    </row>
    <row r="49" spans="18:39" ht="33.75" x14ac:dyDescent="0.25">
      <c r="R49" s="32"/>
      <c r="S49" s="34"/>
      <c r="T49" s="34"/>
      <c r="U49" s="34"/>
      <c r="V49" s="34"/>
      <c r="W49" s="34"/>
      <c r="X49" s="32"/>
      <c r="Y49" s="34"/>
      <c r="Z49" s="34"/>
      <c r="AA49" s="34"/>
      <c r="AB49" s="34"/>
      <c r="AC49" s="34"/>
      <c r="AD49" s="32"/>
      <c r="AE49" s="34"/>
      <c r="AF49" s="34"/>
      <c r="AG49" s="34"/>
      <c r="AH49" s="34"/>
      <c r="AI49" s="34"/>
      <c r="AJ49" s="32"/>
      <c r="AK49" s="32"/>
      <c r="AL49" s="32"/>
      <c r="AM49" s="32"/>
    </row>
    <row r="50" spans="18:39" x14ac:dyDescent="0.25"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</row>
    <row r="51" spans="18:39" x14ac:dyDescent="0.25"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18:39" x14ac:dyDescent="0.25"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</row>
    <row r="53" spans="18:39" x14ac:dyDescent="0.25"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</row>
    <row r="54" spans="18:39" x14ac:dyDescent="0.25"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</row>
    <row r="55" spans="18:39" x14ac:dyDescent="0.25"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</row>
    <row r="56" spans="18:39" x14ac:dyDescent="0.25"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</row>
    <row r="57" spans="18:39" x14ac:dyDescent="0.25"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</row>
    <row r="58" spans="18:39" x14ac:dyDescent="0.25"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</row>
  </sheetData>
  <mergeCells count="20">
    <mergeCell ref="Y32:AC32"/>
    <mergeCell ref="AE32:AI32"/>
    <mergeCell ref="S38:W38"/>
    <mergeCell ref="Y38:AC38"/>
    <mergeCell ref="AE38:AI38"/>
    <mergeCell ref="S44:W44"/>
    <mergeCell ref="Y44:AC44"/>
    <mergeCell ref="AE44:AI44"/>
    <mergeCell ref="C7:L7"/>
    <mergeCell ref="B8:C9"/>
    <mergeCell ref="M8:O8"/>
    <mergeCell ref="D9:L10"/>
    <mergeCell ref="M9:N10"/>
    <mergeCell ref="S32:W32"/>
    <mergeCell ref="C2:L2"/>
    <mergeCell ref="M2:O3"/>
    <mergeCell ref="C3:L3"/>
    <mergeCell ref="C4:L4"/>
    <mergeCell ref="M4:O5"/>
    <mergeCell ref="C5:L5"/>
  </mergeCells>
  <pageMargins left="0.7" right="0.7" top="0.75" bottom="0.75" header="0.3" footer="0.3"/>
  <pageSetup paperSize="9" scale="70"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57"/>
  <sheetViews>
    <sheetView zoomScale="80" zoomScaleNormal="80" workbookViewId="0">
      <selection activeCell="C7" sqref="C7:L7"/>
    </sheetView>
  </sheetViews>
  <sheetFormatPr defaultRowHeight="15" x14ac:dyDescent="0.25"/>
  <cols>
    <col min="1" max="1" width="3.7109375" customWidth="1"/>
    <col min="2" max="2" width="7.85546875" bestFit="1" customWidth="1"/>
    <col min="3" max="3" width="26.42578125" bestFit="1" customWidth="1"/>
    <col min="4" max="4" width="13.140625" customWidth="1"/>
    <col min="5" max="5" width="16.5703125" customWidth="1"/>
    <col min="6" max="6" width="29.140625" customWidth="1"/>
    <col min="7" max="7" width="12.42578125" customWidth="1"/>
    <col min="8" max="8" width="30" customWidth="1"/>
    <col min="9" max="9" width="8.28515625" customWidth="1"/>
    <col min="10" max="10" width="8.28515625" hidden="1" customWidth="1"/>
    <col min="11" max="11" width="8.28515625" customWidth="1"/>
    <col min="12" max="12" width="8.28515625" hidden="1" customWidth="1"/>
    <col min="13" max="14" width="8.7109375" customWidth="1"/>
    <col min="15" max="15" width="10.7109375" customWidth="1"/>
    <col min="17" max="17" width="26.42578125" bestFit="1" customWidth="1"/>
  </cols>
  <sheetData>
    <row r="2" spans="2:15" ht="15.75" x14ac:dyDescent="0.25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2"/>
      <c r="O2" s="2"/>
    </row>
    <row r="3" spans="2:15" ht="15.75" x14ac:dyDescent="0.25">
      <c r="C3" s="1" t="s">
        <v>2</v>
      </c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2:15" ht="15" customHeight="1" x14ac:dyDescent="0.25">
      <c r="C4" s="3" t="s">
        <v>37</v>
      </c>
      <c r="D4" s="3"/>
      <c r="E4" s="3"/>
      <c r="F4" s="3"/>
      <c r="G4" s="3"/>
      <c r="H4" s="3"/>
      <c r="I4" s="3"/>
      <c r="J4" s="3"/>
      <c r="K4" s="3"/>
      <c r="L4" s="3"/>
      <c r="M4" s="4">
        <v>44093</v>
      </c>
      <c r="N4" s="4"/>
      <c r="O4" s="4"/>
    </row>
    <row r="5" spans="2:15" ht="15.75" x14ac:dyDescent="0.25">
      <c r="C5" s="5" t="s">
        <v>3</v>
      </c>
      <c r="D5" s="5"/>
      <c r="E5" s="5"/>
      <c r="F5" s="5"/>
      <c r="G5" s="5"/>
      <c r="H5" s="5"/>
      <c r="I5" s="5"/>
      <c r="J5" s="5"/>
      <c r="K5" s="5"/>
      <c r="L5" s="5"/>
      <c r="M5" s="4"/>
      <c r="N5" s="4"/>
      <c r="O5" s="4"/>
    </row>
    <row r="6" spans="2:15" ht="6" customHeight="1" x14ac:dyDescent="0.25">
      <c r="C6" s="6"/>
      <c r="D6" s="6"/>
      <c r="E6" s="6"/>
      <c r="F6" s="6"/>
      <c r="G6" s="6"/>
      <c r="H6" s="6"/>
      <c r="L6" s="6"/>
      <c r="M6" s="6"/>
      <c r="N6" s="6"/>
    </row>
    <row r="7" spans="2:15" ht="18.75" x14ac:dyDescent="0.3">
      <c r="C7" s="7" t="s">
        <v>220</v>
      </c>
      <c r="D7" s="7"/>
      <c r="E7" s="7"/>
      <c r="F7" s="7"/>
      <c r="G7" s="7"/>
      <c r="H7" s="7"/>
      <c r="I7" s="7"/>
      <c r="J7" s="7"/>
      <c r="K7" s="7"/>
      <c r="L7" s="7"/>
      <c r="M7" s="8" t="s">
        <v>4</v>
      </c>
      <c r="N7" s="9"/>
      <c r="O7" s="10" t="s">
        <v>39</v>
      </c>
    </row>
    <row r="8" spans="2:15" ht="15.75" x14ac:dyDescent="0.25">
      <c r="B8" s="11" t="s">
        <v>38</v>
      </c>
      <c r="C8" s="11"/>
      <c r="D8" s="12"/>
      <c r="I8" s="13"/>
      <c r="J8" s="13"/>
      <c r="K8" s="14" t="s">
        <v>108</v>
      </c>
      <c r="M8" s="39" t="s">
        <v>109</v>
      </c>
      <c r="N8" s="39"/>
      <c r="O8" s="39"/>
    </row>
    <row r="9" spans="2:15" ht="15" customHeight="1" x14ac:dyDescent="0.25">
      <c r="B9" s="11"/>
      <c r="C9" s="11"/>
      <c r="D9" s="16" t="s">
        <v>79</v>
      </c>
      <c r="E9" s="16"/>
      <c r="F9" s="16"/>
      <c r="G9" s="16"/>
      <c r="H9" s="16"/>
      <c r="I9" s="16"/>
      <c r="J9" s="16"/>
      <c r="K9" s="16"/>
      <c r="L9" s="16"/>
      <c r="M9" s="17"/>
      <c r="N9" s="17"/>
      <c r="O9" s="18"/>
    </row>
    <row r="10" spans="2:15" ht="15" customHeight="1" x14ac:dyDescent="0.25"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9"/>
    </row>
    <row r="11" spans="2:15" x14ac:dyDescent="0.25">
      <c r="B11" s="20" t="s">
        <v>8</v>
      </c>
      <c r="C11" s="20" t="s">
        <v>9</v>
      </c>
      <c r="D11" s="21" t="s">
        <v>10</v>
      </c>
      <c r="E11" s="21" t="s">
        <v>11</v>
      </c>
      <c r="F11" s="20" t="s">
        <v>12</v>
      </c>
      <c r="G11" s="21" t="s">
        <v>13</v>
      </c>
      <c r="H11" s="20" t="s">
        <v>14</v>
      </c>
      <c r="I11" s="21" t="s">
        <v>80</v>
      </c>
      <c r="J11" s="21" t="s">
        <v>81</v>
      </c>
      <c r="K11" s="21" t="s">
        <v>82</v>
      </c>
      <c r="L11" s="21" t="s">
        <v>17</v>
      </c>
      <c r="M11" s="20" t="s">
        <v>83</v>
      </c>
      <c r="N11" s="20" t="s">
        <v>20</v>
      </c>
      <c r="O11" s="20" t="s">
        <v>21</v>
      </c>
    </row>
    <row r="12" spans="2:15" x14ac:dyDescent="0.25">
      <c r="B12" s="22">
        <v>71</v>
      </c>
      <c r="C12" s="22" t="s">
        <v>110</v>
      </c>
      <c r="D12" s="23">
        <v>2005</v>
      </c>
      <c r="E12" s="23" t="s">
        <v>113</v>
      </c>
      <c r="F12" s="23" t="s">
        <v>114</v>
      </c>
      <c r="G12" s="23" t="s">
        <v>52</v>
      </c>
      <c r="H12" s="23" t="s">
        <v>115</v>
      </c>
      <c r="I12" s="23">
        <v>1</v>
      </c>
      <c r="J12" s="23">
        <f>Таблица110112632[[#This Row],[1 Финал]]+Таблица110112632[[#This Row],[2 Финал]]+Таблица110112632[[#This Row],[УФ]]</f>
        <v>3</v>
      </c>
      <c r="K12" s="23">
        <v>2</v>
      </c>
      <c r="L12" s="23"/>
      <c r="M12" s="23">
        <f>Таблица110112632[[#This Row],[2 Финал]]+Таблица110112632[[#This Row],[1 Финал]]</f>
        <v>3</v>
      </c>
      <c r="N12" s="23">
        <f>ROW(Таблица110112632[#This Row])-11</f>
        <v>1</v>
      </c>
      <c r="O12" s="24">
        <f>ROUND($O$15-(($O$15-1)*(Таблица110112632[[#This Row],[МЕСТО]]^(0.5)-1))/($C$15^(0.5)-1),0)</f>
        <v>30</v>
      </c>
    </row>
    <row r="13" spans="2:15" x14ac:dyDescent="0.25">
      <c r="B13" s="22">
        <v>44</v>
      </c>
      <c r="C13" s="22" t="s">
        <v>111</v>
      </c>
      <c r="D13" s="23">
        <v>2006</v>
      </c>
      <c r="E13" s="23" t="s">
        <v>116</v>
      </c>
      <c r="F13" s="23" t="s">
        <v>63</v>
      </c>
      <c r="G13" s="23" t="s">
        <v>48</v>
      </c>
      <c r="H13" s="23" t="s">
        <v>117</v>
      </c>
      <c r="I13" s="23">
        <v>3</v>
      </c>
      <c r="J13" s="23">
        <f>Таблица110112632[[#This Row],[1 Финал]]+Таблица110112632[[#This Row],[2 Финал]]+Таблица110112632[[#This Row],[УФ]]</f>
        <v>4</v>
      </c>
      <c r="K13" s="23">
        <v>1</v>
      </c>
      <c r="L13" s="23"/>
      <c r="M13" s="23">
        <f>Таблица110112632[[#This Row],[2 Финал]]+Таблица110112632[[#This Row],[1 Финал]]</f>
        <v>4</v>
      </c>
      <c r="N13" s="23">
        <f>ROW(Таблица110112632[#This Row])-11</f>
        <v>2</v>
      </c>
      <c r="O13" s="24">
        <f>ROUND($O$15-(($O$15-1)*(Таблица110112632[[#This Row],[МЕСТО]]^(0.5)-1))/($C$15^(0.5)-1),0)</f>
        <v>14</v>
      </c>
    </row>
    <row r="14" spans="2:15" ht="15.75" thickBot="1" x14ac:dyDescent="0.3">
      <c r="B14" s="22">
        <v>6</v>
      </c>
      <c r="C14" s="22" t="s">
        <v>112</v>
      </c>
      <c r="D14" s="23">
        <v>2005</v>
      </c>
      <c r="E14" s="23" t="s">
        <v>118</v>
      </c>
      <c r="F14" s="23" t="s">
        <v>119</v>
      </c>
      <c r="G14" s="23" t="s">
        <v>52</v>
      </c>
      <c r="H14" s="23" t="s">
        <v>120</v>
      </c>
      <c r="I14" s="23">
        <v>2</v>
      </c>
      <c r="J14" s="23">
        <f>Таблица110112632[[#This Row],[1 Финал]]+Таблица110112632[[#This Row],[2 Финал]]+Таблица110112632[[#This Row],[УФ]]</f>
        <v>5</v>
      </c>
      <c r="K14" s="23">
        <v>3</v>
      </c>
      <c r="L14" s="23"/>
      <c r="M14" s="23">
        <f>Таблица110112632[[#This Row],[2 Финал]]+Таблица110112632[[#This Row],[1 Финал]]</f>
        <v>5</v>
      </c>
      <c r="N14" s="23">
        <f>ROW(Таблица110112632[#This Row])-11</f>
        <v>3</v>
      </c>
      <c r="O14" s="24">
        <f>ROUND($O$15-(($O$15-1)*(Таблица110112632[[#This Row],[МЕСТО]]^(0.5)-1))/($C$15^(0.5)-1),0)</f>
        <v>1</v>
      </c>
    </row>
    <row r="15" spans="2:15" ht="15.75" thickBot="1" x14ac:dyDescent="0.3">
      <c r="B15" s="25" t="s">
        <v>33</v>
      </c>
      <c r="C15" s="26">
        <f>COUNTA(Таблица110112632[Фамилия, Имя водителя])</f>
        <v>3</v>
      </c>
      <c r="D15" s="26" t="str">
        <f>IF(COUNTA(Таблица110112632[Фамилия, Имя водителя])=1,"пилот",IF(COUNTA(Таблица110112632[Фамилия, Имя водителя])=2,"пилота",IF(COUNTA(Таблица110112632[Фамилия, Имя водителя])=3,"пилота",IF(COUNTA(Таблица110112632[Фамилия, Имя водителя])=4,"пилота","пилотов"))))</f>
        <v>пилота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>
        <f>IF(C15&gt;=10,100,IF(C15=9,90,IF(C15=8,80,IF(C15=7,70,IF(C15=6,60,IF(C15=5,50,IF(C15=4,40,IF(C15=3,30,IF(C15=2,20,IF(C15&lt;=1,1,Ошибка))))))))))</f>
        <v>30</v>
      </c>
    </row>
    <row r="17" spans="3:39" x14ac:dyDescent="0.25">
      <c r="C17" s="28" t="s">
        <v>34</v>
      </c>
      <c r="E17" s="29" t="s">
        <v>40</v>
      </c>
    </row>
    <row r="18" spans="3:39" x14ac:dyDescent="0.25">
      <c r="E18" s="29" t="s">
        <v>41</v>
      </c>
      <c r="G18" t="s">
        <v>35</v>
      </c>
      <c r="I18" s="29" t="s">
        <v>44</v>
      </c>
      <c r="J18" s="29"/>
      <c r="M18" s="29"/>
    </row>
    <row r="19" spans="3:39" x14ac:dyDescent="0.25">
      <c r="C19" s="28" t="s">
        <v>36</v>
      </c>
      <c r="E19" s="29" t="s">
        <v>42</v>
      </c>
      <c r="I19" s="29" t="s">
        <v>45</v>
      </c>
      <c r="J19" s="30"/>
      <c r="M19" s="30"/>
    </row>
    <row r="20" spans="3:39" x14ac:dyDescent="0.25">
      <c r="E20" s="29" t="s">
        <v>43</v>
      </c>
    </row>
    <row r="22" spans="3:39" ht="23.25" x14ac:dyDescent="0.35">
      <c r="C22" s="31"/>
      <c r="F22" s="31"/>
    </row>
    <row r="30" spans="3:39" x14ac:dyDescent="0.25"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</row>
    <row r="31" spans="3:39" x14ac:dyDescent="0.25"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</row>
    <row r="32" spans="3:39" ht="23.25" x14ac:dyDescent="0.25">
      <c r="R32" s="32"/>
      <c r="S32" s="33"/>
      <c r="T32" s="33"/>
      <c r="U32" s="33"/>
      <c r="V32" s="33"/>
      <c r="W32" s="33"/>
      <c r="X32" s="32"/>
      <c r="Y32" s="33"/>
      <c r="Z32" s="33"/>
      <c r="AA32" s="33"/>
      <c r="AB32" s="33"/>
      <c r="AC32" s="33"/>
      <c r="AD32" s="32"/>
      <c r="AE32" s="33"/>
      <c r="AF32" s="33"/>
      <c r="AG32" s="33"/>
      <c r="AH32" s="33"/>
      <c r="AI32" s="33"/>
      <c r="AJ32" s="32"/>
      <c r="AK32" s="32"/>
      <c r="AL32" s="32"/>
      <c r="AM32" s="32"/>
    </row>
    <row r="33" spans="18:39" ht="33.75" x14ac:dyDescent="0.25">
      <c r="R33" s="32"/>
      <c r="S33" s="34"/>
      <c r="T33" s="34"/>
      <c r="U33" s="34"/>
      <c r="V33" s="34"/>
      <c r="W33" s="34"/>
      <c r="X33" s="32"/>
      <c r="Y33" s="34"/>
      <c r="Z33" s="34"/>
      <c r="AA33" s="34"/>
      <c r="AB33" s="34"/>
      <c r="AC33" s="34"/>
      <c r="AD33" s="32"/>
      <c r="AE33" s="34"/>
      <c r="AF33" s="34"/>
      <c r="AG33" s="34"/>
      <c r="AH33" s="34"/>
      <c r="AI33" s="34"/>
      <c r="AJ33" s="32"/>
      <c r="AK33" s="32"/>
      <c r="AL33" s="32"/>
      <c r="AM33" s="32"/>
    </row>
    <row r="34" spans="18:39" ht="33.75" x14ac:dyDescent="0.25">
      <c r="R34" s="32"/>
      <c r="S34" s="34"/>
      <c r="T34" s="34"/>
      <c r="U34" s="34"/>
      <c r="V34" s="34"/>
      <c r="W34" s="34"/>
      <c r="X34" s="32"/>
      <c r="Y34" s="34"/>
      <c r="Z34" s="34"/>
      <c r="AA34" s="34"/>
      <c r="AB34" s="34"/>
      <c r="AC34" s="34"/>
      <c r="AD34" s="32"/>
      <c r="AE34" s="34"/>
      <c r="AF34" s="34"/>
      <c r="AG34" s="34"/>
      <c r="AH34" s="34"/>
      <c r="AI34" s="34"/>
      <c r="AJ34" s="32"/>
      <c r="AK34" s="32"/>
      <c r="AL34" s="32"/>
      <c r="AM34" s="32"/>
    </row>
    <row r="35" spans="18:39" ht="33.75" x14ac:dyDescent="0.25">
      <c r="R35" s="32"/>
      <c r="S35" s="34"/>
      <c r="T35" s="34"/>
      <c r="U35" s="34"/>
      <c r="V35" s="34"/>
      <c r="W35" s="34"/>
      <c r="X35" s="32"/>
      <c r="Y35" s="34"/>
      <c r="Z35" s="34"/>
      <c r="AA35" s="34"/>
      <c r="AB35" s="34"/>
      <c r="AC35" s="34"/>
      <c r="AD35" s="32"/>
      <c r="AE35" s="34"/>
      <c r="AF35" s="34"/>
      <c r="AG35" s="34"/>
      <c r="AH35" s="34"/>
      <c r="AI35" s="34"/>
      <c r="AJ35" s="32"/>
      <c r="AK35" s="32"/>
      <c r="AL35" s="32"/>
      <c r="AM35" s="32"/>
    </row>
    <row r="36" spans="18:39" ht="33.75" x14ac:dyDescent="0.25">
      <c r="R36" s="32"/>
      <c r="S36" s="34"/>
      <c r="T36" s="34"/>
      <c r="U36" s="34"/>
      <c r="V36" s="34"/>
      <c r="W36" s="34"/>
      <c r="X36" s="32"/>
      <c r="Y36" s="34"/>
      <c r="Z36" s="34"/>
      <c r="AA36" s="34"/>
      <c r="AB36" s="34"/>
      <c r="AC36" s="34"/>
      <c r="AD36" s="32"/>
      <c r="AE36" s="34"/>
      <c r="AF36" s="34"/>
      <c r="AG36" s="34"/>
      <c r="AH36" s="34"/>
      <c r="AI36" s="34"/>
      <c r="AJ36" s="32"/>
      <c r="AK36" s="32"/>
      <c r="AL36" s="32"/>
      <c r="AM36" s="32"/>
    </row>
    <row r="37" spans="18:39" ht="33.75" x14ac:dyDescent="0.25">
      <c r="R37" s="32"/>
      <c r="S37" s="34"/>
      <c r="T37" s="34"/>
      <c r="U37" s="34"/>
      <c r="V37" s="34"/>
      <c r="W37" s="34"/>
      <c r="X37" s="32"/>
      <c r="Y37" s="34"/>
      <c r="Z37" s="34"/>
      <c r="AA37" s="34"/>
      <c r="AB37" s="34"/>
      <c r="AC37" s="34"/>
      <c r="AD37" s="32"/>
      <c r="AE37" s="34"/>
      <c r="AF37" s="34"/>
      <c r="AG37" s="34"/>
      <c r="AH37" s="34"/>
      <c r="AI37" s="34"/>
      <c r="AJ37" s="32"/>
      <c r="AK37" s="32"/>
      <c r="AL37" s="32"/>
      <c r="AM37" s="32"/>
    </row>
    <row r="38" spans="18:39" ht="23.25" x14ac:dyDescent="0.25">
      <c r="R38" s="32"/>
      <c r="S38" s="33"/>
      <c r="T38" s="33"/>
      <c r="U38" s="33"/>
      <c r="V38" s="33"/>
      <c r="W38" s="33"/>
      <c r="X38" s="32"/>
      <c r="Y38" s="33"/>
      <c r="Z38" s="33"/>
      <c r="AA38" s="33"/>
      <c r="AB38" s="33"/>
      <c r="AC38" s="33"/>
      <c r="AD38" s="32"/>
      <c r="AE38" s="33"/>
      <c r="AF38" s="33"/>
      <c r="AG38" s="33"/>
      <c r="AH38" s="33"/>
      <c r="AI38" s="33"/>
      <c r="AJ38" s="32"/>
      <c r="AK38" s="32"/>
      <c r="AL38" s="32"/>
      <c r="AM38" s="32"/>
    </row>
    <row r="39" spans="18:39" ht="33.75" x14ac:dyDescent="0.25">
      <c r="R39" s="32"/>
      <c r="S39" s="34"/>
      <c r="T39" s="34"/>
      <c r="U39" s="34"/>
      <c r="V39" s="34"/>
      <c r="W39" s="34"/>
      <c r="X39" s="32"/>
      <c r="Y39" s="34"/>
      <c r="Z39" s="34"/>
      <c r="AA39" s="34"/>
      <c r="AB39" s="34"/>
      <c r="AC39" s="34"/>
      <c r="AD39" s="32"/>
      <c r="AE39" s="34"/>
      <c r="AF39" s="34"/>
      <c r="AG39" s="34"/>
      <c r="AH39" s="34"/>
      <c r="AI39" s="34"/>
      <c r="AJ39" s="32"/>
      <c r="AK39" s="32"/>
      <c r="AL39" s="32"/>
      <c r="AM39" s="32"/>
    </row>
    <row r="40" spans="18:39" ht="33.75" x14ac:dyDescent="0.25">
      <c r="R40" s="32"/>
      <c r="S40" s="34"/>
      <c r="T40" s="34"/>
      <c r="U40" s="34"/>
      <c r="V40" s="34"/>
      <c r="W40" s="34"/>
      <c r="X40" s="32"/>
      <c r="Y40" s="34"/>
      <c r="Z40" s="34"/>
      <c r="AA40" s="34"/>
      <c r="AB40" s="34"/>
      <c r="AC40" s="34"/>
      <c r="AD40" s="32"/>
      <c r="AE40" s="34"/>
      <c r="AF40" s="34"/>
      <c r="AG40" s="34"/>
      <c r="AH40" s="34"/>
      <c r="AI40" s="34"/>
      <c r="AJ40" s="32"/>
      <c r="AK40" s="32"/>
      <c r="AL40" s="32"/>
      <c r="AM40" s="32"/>
    </row>
    <row r="41" spans="18:39" ht="33.75" x14ac:dyDescent="0.25">
      <c r="R41" s="32"/>
      <c r="S41" s="34"/>
      <c r="T41" s="34"/>
      <c r="U41" s="34"/>
      <c r="V41" s="34"/>
      <c r="W41" s="34"/>
      <c r="X41" s="32"/>
      <c r="Y41" s="34"/>
      <c r="Z41" s="34"/>
      <c r="AA41" s="34"/>
      <c r="AB41" s="34"/>
      <c r="AC41" s="34"/>
      <c r="AD41" s="32"/>
      <c r="AE41" s="34"/>
      <c r="AF41" s="34"/>
      <c r="AG41" s="34"/>
      <c r="AH41" s="34"/>
      <c r="AI41" s="34"/>
      <c r="AJ41" s="32"/>
      <c r="AK41" s="32"/>
      <c r="AL41" s="32"/>
      <c r="AM41" s="32"/>
    </row>
    <row r="42" spans="18:39" ht="33.75" x14ac:dyDescent="0.25">
      <c r="R42" s="32"/>
      <c r="S42" s="34"/>
      <c r="T42" s="34"/>
      <c r="U42" s="34"/>
      <c r="V42" s="34"/>
      <c r="W42" s="34"/>
      <c r="X42" s="32"/>
      <c r="Y42" s="34"/>
      <c r="Z42" s="34"/>
      <c r="AA42" s="34"/>
      <c r="AB42" s="34"/>
      <c r="AC42" s="34"/>
      <c r="AD42" s="32"/>
      <c r="AE42" s="34"/>
      <c r="AF42" s="34"/>
      <c r="AG42" s="34"/>
      <c r="AH42" s="34"/>
      <c r="AI42" s="34"/>
      <c r="AJ42" s="32"/>
      <c r="AK42" s="32"/>
      <c r="AL42" s="32"/>
      <c r="AM42" s="32"/>
    </row>
    <row r="43" spans="18:39" ht="33.75" x14ac:dyDescent="0.25">
      <c r="R43" s="32"/>
      <c r="S43" s="34"/>
      <c r="T43" s="34"/>
      <c r="U43" s="34"/>
      <c r="V43" s="34"/>
      <c r="W43" s="34"/>
      <c r="X43" s="32"/>
      <c r="Y43" s="34"/>
      <c r="Z43" s="34"/>
      <c r="AA43" s="34"/>
      <c r="AB43" s="34"/>
      <c r="AC43" s="34"/>
      <c r="AD43" s="32"/>
      <c r="AE43" s="34"/>
      <c r="AF43" s="34"/>
      <c r="AG43" s="34"/>
      <c r="AH43" s="34"/>
      <c r="AI43" s="34"/>
      <c r="AJ43" s="32"/>
      <c r="AK43" s="32"/>
      <c r="AL43" s="32"/>
      <c r="AM43" s="32"/>
    </row>
    <row r="44" spans="18:39" ht="23.25" x14ac:dyDescent="0.25">
      <c r="R44" s="32"/>
      <c r="S44" s="33"/>
      <c r="T44" s="33"/>
      <c r="U44" s="33"/>
      <c r="V44" s="33"/>
      <c r="W44" s="33"/>
      <c r="X44" s="32"/>
      <c r="Y44" s="33"/>
      <c r="Z44" s="33"/>
      <c r="AA44" s="33"/>
      <c r="AB44" s="33"/>
      <c r="AC44" s="33"/>
      <c r="AD44" s="32"/>
      <c r="AE44" s="33"/>
      <c r="AF44" s="33"/>
      <c r="AG44" s="33"/>
      <c r="AH44" s="33"/>
      <c r="AI44" s="33"/>
      <c r="AJ44" s="32"/>
      <c r="AK44" s="32"/>
      <c r="AL44" s="32"/>
      <c r="AM44" s="32"/>
    </row>
    <row r="45" spans="18:39" ht="33.75" x14ac:dyDescent="0.25">
      <c r="R45" s="32"/>
      <c r="S45" s="34"/>
      <c r="T45" s="34"/>
      <c r="U45" s="34"/>
      <c r="V45" s="34"/>
      <c r="W45" s="34"/>
      <c r="X45" s="32"/>
      <c r="Y45" s="34"/>
      <c r="Z45" s="34"/>
      <c r="AA45" s="34"/>
      <c r="AB45" s="34"/>
      <c r="AC45" s="34"/>
      <c r="AD45" s="32"/>
      <c r="AE45" s="34"/>
      <c r="AF45" s="34"/>
      <c r="AG45" s="34"/>
      <c r="AH45" s="34"/>
      <c r="AI45" s="34"/>
      <c r="AJ45" s="32"/>
      <c r="AK45" s="32"/>
      <c r="AL45" s="32"/>
      <c r="AM45" s="32"/>
    </row>
    <row r="46" spans="18:39" ht="33.75" x14ac:dyDescent="0.25">
      <c r="R46" s="32"/>
      <c r="S46" s="34"/>
      <c r="T46" s="34"/>
      <c r="U46" s="34"/>
      <c r="V46" s="34"/>
      <c r="W46" s="34"/>
      <c r="X46" s="32"/>
      <c r="Y46" s="34"/>
      <c r="Z46" s="34"/>
      <c r="AA46" s="34"/>
      <c r="AB46" s="34"/>
      <c r="AC46" s="34"/>
      <c r="AD46" s="32"/>
      <c r="AE46" s="34"/>
      <c r="AF46" s="34"/>
      <c r="AG46" s="34"/>
      <c r="AH46" s="34"/>
      <c r="AI46" s="34"/>
      <c r="AJ46" s="32"/>
      <c r="AK46" s="32"/>
      <c r="AL46" s="32"/>
      <c r="AM46" s="32"/>
    </row>
    <row r="47" spans="18:39" ht="33.75" x14ac:dyDescent="0.25">
      <c r="R47" s="32"/>
      <c r="S47" s="34"/>
      <c r="T47" s="34"/>
      <c r="U47" s="34"/>
      <c r="V47" s="34"/>
      <c r="W47" s="34"/>
      <c r="X47" s="32"/>
      <c r="Y47" s="34"/>
      <c r="Z47" s="34"/>
      <c r="AA47" s="34"/>
      <c r="AB47" s="34"/>
      <c r="AC47" s="34"/>
      <c r="AD47" s="32"/>
      <c r="AE47" s="34"/>
      <c r="AF47" s="34"/>
      <c r="AG47" s="34"/>
      <c r="AH47" s="34"/>
      <c r="AI47" s="34"/>
      <c r="AJ47" s="32"/>
      <c r="AK47" s="32"/>
      <c r="AL47" s="32"/>
      <c r="AM47" s="32"/>
    </row>
    <row r="48" spans="18:39" ht="33.75" x14ac:dyDescent="0.25">
      <c r="R48" s="32"/>
      <c r="S48" s="34"/>
      <c r="T48" s="34"/>
      <c r="U48" s="34"/>
      <c r="V48" s="34"/>
      <c r="W48" s="34"/>
      <c r="X48" s="32"/>
      <c r="Y48" s="34"/>
      <c r="Z48" s="34"/>
      <c r="AA48" s="34"/>
      <c r="AB48" s="34"/>
      <c r="AC48" s="34"/>
      <c r="AD48" s="32"/>
      <c r="AE48" s="34"/>
      <c r="AF48" s="34"/>
      <c r="AG48" s="34"/>
      <c r="AH48" s="34"/>
      <c r="AI48" s="34"/>
      <c r="AJ48" s="32"/>
      <c r="AK48" s="32"/>
      <c r="AL48" s="32"/>
      <c r="AM48" s="32"/>
    </row>
    <row r="49" spans="18:39" ht="33.75" x14ac:dyDescent="0.25">
      <c r="R49" s="32"/>
      <c r="S49" s="34"/>
      <c r="T49" s="34"/>
      <c r="U49" s="34"/>
      <c r="V49" s="34"/>
      <c r="W49" s="34"/>
      <c r="X49" s="32"/>
      <c r="Y49" s="34"/>
      <c r="Z49" s="34"/>
      <c r="AA49" s="34"/>
      <c r="AB49" s="34"/>
      <c r="AC49" s="34"/>
      <c r="AD49" s="32"/>
      <c r="AE49" s="34"/>
      <c r="AF49" s="34"/>
      <c r="AG49" s="34"/>
      <c r="AH49" s="34"/>
      <c r="AI49" s="34"/>
      <c r="AJ49" s="32"/>
      <c r="AK49" s="32"/>
      <c r="AL49" s="32"/>
      <c r="AM49" s="32"/>
    </row>
    <row r="50" spans="18:39" x14ac:dyDescent="0.25"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</row>
    <row r="51" spans="18:39" x14ac:dyDescent="0.25"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18:39" x14ac:dyDescent="0.25"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</row>
    <row r="53" spans="18:39" x14ac:dyDescent="0.25"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</row>
    <row r="54" spans="18:39" x14ac:dyDescent="0.25"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</row>
    <row r="55" spans="18:39" x14ac:dyDescent="0.25"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</row>
    <row r="56" spans="18:39" x14ac:dyDescent="0.25"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</row>
    <row r="57" spans="18:39" x14ac:dyDescent="0.25"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</row>
  </sheetData>
  <mergeCells count="20">
    <mergeCell ref="Y32:AC32"/>
    <mergeCell ref="AE32:AI32"/>
    <mergeCell ref="S38:W38"/>
    <mergeCell ref="Y38:AC38"/>
    <mergeCell ref="AE38:AI38"/>
    <mergeCell ref="S44:W44"/>
    <mergeCell ref="Y44:AC44"/>
    <mergeCell ref="AE44:AI44"/>
    <mergeCell ref="C7:L7"/>
    <mergeCell ref="B8:C9"/>
    <mergeCell ref="M8:O8"/>
    <mergeCell ref="D9:L10"/>
    <mergeCell ref="M9:N10"/>
    <mergeCell ref="S32:W32"/>
    <mergeCell ref="C2:L2"/>
    <mergeCell ref="M2:O3"/>
    <mergeCell ref="C3:L3"/>
    <mergeCell ref="C4:L4"/>
    <mergeCell ref="M4:O5"/>
    <mergeCell ref="C5:L5"/>
  </mergeCells>
  <pageMargins left="0.7" right="0.7" top="0.75" bottom="0.75" header="0.3" footer="0.3"/>
  <pageSetup paperSize="9" scale="70" orientation="landscape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54"/>
  <sheetViews>
    <sheetView zoomScale="120" zoomScaleNormal="120" workbookViewId="0">
      <selection activeCell="B1" sqref="B1:O21"/>
    </sheetView>
  </sheetViews>
  <sheetFormatPr defaultRowHeight="15" x14ac:dyDescent="0.25"/>
  <cols>
    <col min="1" max="1" width="3.7109375" customWidth="1"/>
    <col min="2" max="2" width="7.85546875" bestFit="1" customWidth="1"/>
    <col min="3" max="3" width="26.42578125" bestFit="1" customWidth="1"/>
    <col min="4" max="4" width="13.140625" customWidth="1"/>
    <col min="5" max="5" width="16.5703125" customWidth="1"/>
    <col min="6" max="6" width="29.140625" customWidth="1"/>
    <col min="7" max="7" width="12.42578125" customWidth="1"/>
    <col min="8" max="8" width="30" customWidth="1"/>
    <col min="9" max="9" width="8.28515625" customWidth="1"/>
    <col min="10" max="10" width="8.28515625" hidden="1" customWidth="1"/>
    <col min="11" max="11" width="8.28515625" customWidth="1"/>
    <col min="12" max="12" width="8.28515625" hidden="1" customWidth="1"/>
    <col min="13" max="14" width="8.7109375" customWidth="1"/>
    <col min="15" max="15" width="10.7109375" customWidth="1"/>
    <col min="17" max="17" width="26.42578125" bestFit="1" customWidth="1"/>
  </cols>
  <sheetData>
    <row r="2" spans="2:15" ht="15.75" x14ac:dyDescent="0.25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2"/>
      <c r="O2" s="2"/>
    </row>
    <row r="3" spans="2:15" ht="15.75" x14ac:dyDescent="0.25">
      <c r="C3" s="1" t="s">
        <v>2</v>
      </c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2:15" ht="15" customHeight="1" x14ac:dyDescent="0.25">
      <c r="C4" s="3" t="s">
        <v>37</v>
      </c>
      <c r="D4" s="3"/>
      <c r="E4" s="3"/>
      <c r="F4" s="3"/>
      <c r="G4" s="3"/>
      <c r="H4" s="3"/>
      <c r="I4" s="3"/>
      <c r="J4" s="3"/>
      <c r="K4" s="3"/>
      <c r="L4" s="3"/>
      <c r="M4" s="4">
        <v>44093</v>
      </c>
      <c r="N4" s="4"/>
      <c r="O4" s="4"/>
    </row>
    <row r="5" spans="2:15" ht="15.75" x14ac:dyDescent="0.25">
      <c r="C5" s="5" t="s">
        <v>3</v>
      </c>
      <c r="D5" s="5"/>
      <c r="E5" s="5"/>
      <c r="F5" s="5"/>
      <c r="G5" s="5"/>
      <c r="H5" s="5"/>
      <c r="I5" s="5"/>
      <c r="J5" s="5"/>
      <c r="K5" s="5"/>
      <c r="L5" s="5"/>
      <c r="M5" s="4"/>
      <c r="N5" s="4"/>
      <c r="O5" s="4"/>
    </row>
    <row r="6" spans="2:15" ht="6" customHeight="1" x14ac:dyDescent="0.25">
      <c r="C6" s="6"/>
      <c r="D6" s="6"/>
      <c r="E6" s="6"/>
      <c r="F6" s="6"/>
      <c r="G6" s="6"/>
      <c r="H6" s="6"/>
      <c r="L6" s="6"/>
      <c r="M6" s="6"/>
      <c r="N6" s="6"/>
    </row>
    <row r="7" spans="2:15" ht="18.75" x14ac:dyDescent="0.3">
      <c r="C7" s="7" t="s">
        <v>88</v>
      </c>
      <c r="D7" s="7"/>
      <c r="E7" s="7"/>
      <c r="F7" s="7"/>
      <c r="G7" s="7"/>
      <c r="H7" s="7"/>
      <c r="I7" s="7"/>
      <c r="J7" s="7"/>
      <c r="K7" s="7"/>
      <c r="L7" s="7"/>
      <c r="M7" s="36"/>
      <c r="N7" s="37"/>
      <c r="O7" s="38"/>
    </row>
    <row r="8" spans="2:15" ht="15.75" x14ac:dyDescent="0.25">
      <c r="B8" s="11" t="s">
        <v>38</v>
      </c>
      <c r="C8" s="11"/>
      <c r="D8" s="12"/>
      <c r="I8" s="13"/>
      <c r="J8" s="13"/>
      <c r="K8" s="14" t="s">
        <v>121</v>
      </c>
      <c r="M8" s="39" t="s">
        <v>109</v>
      </c>
      <c r="N8" s="39"/>
      <c r="O8" s="39"/>
    </row>
    <row r="9" spans="2:15" ht="15" customHeight="1" x14ac:dyDescent="0.25">
      <c r="B9" s="11"/>
      <c r="C9" s="11"/>
      <c r="D9" s="16" t="s">
        <v>79</v>
      </c>
      <c r="E9" s="16"/>
      <c r="F9" s="16"/>
      <c r="G9" s="16"/>
      <c r="H9" s="16"/>
      <c r="I9" s="16"/>
      <c r="J9" s="16"/>
      <c r="K9" s="16"/>
      <c r="L9" s="16"/>
      <c r="M9" s="17"/>
      <c r="N9" s="17"/>
      <c r="O9" s="18"/>
    </row>
    <row r="10" spans="2:15" ht="15" customHeight="1" x14ac:dyDescent="0.25"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9"/>
    </row>
    <row r="11" spans="2:15" x14ac:dyDescent="0.25">
      <c r="B11" s="20" t="s">
        <v>8</v>
      </c>
      <c r="C11" s="20" t="s">
        <v>9</v>
      </c>
      <c r="D11" s="21" t="s">
        <v>10</v>
      </c>
      <c r="E11" s="21" t="s">
        <v>11</v>
      </c>
      <c r="F11" s="20" t="s">
        <v>12</v>
      </c>
      <c r="G11" s="21" t="s">
        <v>13</v>
      </c>
      <c r="H11" s="20" t="s">
        <v>14</v>
      </c>
      <c r="I11" s="21" t="s">
        <v>80</v>
      </c>
      <c r="J11" s="21" t="s">
        <v>81</v>
      </c>
      <c r="K11" s="21" t="s">
        <v>82</v>
      </c>
      <c r="L11" s="21" t="s">
        <v>17</v>
      </c>
      <c r="M11" s="20" t="s">
        <v>83</v>
      </c>
      <c r="N11" s="20" t="s">
        <v>20</v>
      </c>
      <c r="O11" s="20" t="s">
        <v>21</v>
      </c>
    </row>
    <row r="12" spans="2:15" x14ac:dyDescent="0.25">
      <c r="B12" s="22">
        <v>27</v>
      </c>
      <c r="C12" s="22" t="s">
        <v>122</v>
      </c>
      <c r="D12" s="23">
        <v>2008</v>
      </c>
      <c r="E12" s="23" t="s">
        <v>124</v>
      </c>
      <c r="F12" s="23" t="s">
        <v>63</v>
      </c>
      <c r="G12" s="23" t="s">
        <v>48</v>
      </c>
      <c r="H12" s="23" t="s">
        <v>117</v>
      </c>
      <c r="I12" s="23">
        <v>1</v>
      </c>
      <c r="J12" s="23">
        <f>Таблица11011263251[[#This Row],[1 Финал]]+Таблица11011263251[[#This Row],[2 Финал]]+Таблица11011263251[[#This Row],[УФ]]</f>
        <v>2</v>
      </c>
      <c r="K12" s="23">
        <v>1</v>
      </c>
      <c r="L12" s="23"/>
      <c r="M12" s="23">
        <f>Таблица11011263251[[#This Row],[2 Финал]]+Таблица11011263251[[#This Row],[1 Финал]]</f>
        <v>2</v>
      </c>
      <c r="N12" s="23">
        <f>ROW(Таблица11011263251[#This Row])-11</f>
        <v>1</v>
      </c>
      <c r="O12" s="24">
        <f>ROUND($O$14-(($O$14-1)*(Таблица11011263251[[#This Row],[МЕСТО]]^(0.5)-1))/($C$14^(0.5)-1),0)</f>
        <v>20</v>
      </c>
    </row>
    <row r="13" spans="2:15" ht="15.75" thickBot="1" x14ac:dyDescent="0.3">
      <c r="B13" s="22">
        <v>14</v>
      </c>
      <c r="C13" s="22" t="s">
        <v>123</v>
      </c>
      <c r="D13" s="23">
        <v>2005</v>
      </c>
      <c r="E13" s="23" t="s">
        <v>125</v>
      </c>
      <c r="F13" s="23" t="s">
        <v>126</v>
      </c>
      <c r="G13" s="23" t="s">
        <v>52</v>
      </c>
      <c r="H13" s="23" t="s">
        <v>127</v>
      </c>
      <c r="I13" s="23">
        <v>2</v>
      </c>
      <c r="J13" s="23">
        <f>Таблица11011263251[[#This Row],[1 Финал]]+Таблица11011263251[[#This Row],[2 Финал]]+Таблица11011263251[[#This Row],[УФ]]</f>
        <v>4</v>
      </c>
      <c r="K13" s="23">
        <v>2</v>
      </c>
      <c r="L13" s="23"/>
      <c r="M13" s="23">
        <f>Таблица11011263251[[#This Row],[2 Финал]]+Таблица11011263251[[#This Row],[1 Финал]]</f>
        <v>4</v>
      </c>
      <c r="N13" s="23">
        <f>ROW(Таблица11011263251[#This Row])-11</f>
        <v>2</v>
      </c>
      <c r="O13" s="24">
        <f>ROUND($O$14-(($O$14-1)*(Таблица11011263251[[#This Row],[МЕСТО]]^(0.5)-1))/($C$14^(0.5)-1),0)</f>
        <v>1</v>
      </c>
    </row>
    <row r="14" spans="2:15" ht="15.75" thickBot="1" x14ac:dyDescent="0.3">
      <c r="B14" s="25" t="s">
        <v>33</v>
      </c>
      <c r="C14" s="26">
        <f>COUNTA(Таблица11011263251[Фамилия, Имя водителя])</f>
        <v>2</v>
      </c>
      <c r="D14" s="26" t="str">
        <f>IF(COUNTA(Таблица11011263251[Фамилия, Имя водителя])=1,"пилот",IF(COUNTA(Таблица11011263251[Фамилия, Имя водителя])=2,"пилота",IF(COUNTA(Таблица11011263251[Фамилия, Имя водителя])=3,"пилота",IF(COUNTA(Таблица11011263251[Фамилия, Имя водителя])=4,"пилота","пилотов"))))</f>
        <v>пилота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>
        <f>IF(C14&gt;=10,100,IF(C14=9,90,IF(C14=8,80,IF(C14=7,70,IF(C14=6,60,IF(C14=5,50,IF(C14=4,40,IF(C14=3,30,IF(C14=2,20,IF(C14&lt;=1,1,Ошибка))))))))))</f>
        <v>20</v>
      </c>
    </row>
    <row r="16" spans="2:15" x14ac:dyDescent="0.25">
      <c r="C16" s="28" t="s">
        <v>34</v>
      </c>
      <c r="E16" s="29" t="s">
        <v>40</v>
      </c>
    </row>
    <row r="17" spans="3:39" x14ac:dyDescent="0.25">
      <c r="E17" s="29" t="s">
        <v>41</v>
      </c>
      <c r="G17" t="s">
        <v>35</v>
      </c>
      <c r="I17" s="29" t="s">
        <v>44</v>
      </c>
      <c r="J17" s="29"/>
      <c r="M17" s="29"/>
    </row>
    <row r="18" spans="3:39" x14ac:dyDescent="0.25">
      <c r="C18" s="28" t="s">
        <v>36</v>
      </c>
      <c r="E18" s="29" t="s">
        <v>42</v>
      </c>
      <c r="I18" s="29" t="s">
        <v>45</v>
      </c>
      <c r="J18" s="30"/>
      <c r="M18" s="30"/>
    </row>
    <row r="19" spans="3:39" x14ac:dyDescent="0.25">
      <c r="E19" s="29" t="s">
        <v>43</v>
      </c>
    </row>
    <row r="21" spans="3:39" ht="23.25" x14ac:dyDescent="0.35">
      <c r="C21" s="31"/>
      <c r="F21" s="31"/>
    </row>
    <row r="29" spans="3:39" x14ac:dyDescent="0.25"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</row>
    <row r="30" spans="3:39" x14ac:dyDescent="0.25"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</row>
    <row r="31" spans="3:39" x14ac:dyDescent="0.25"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</row>
    <row r="32" spans="3:39" ht="23.25" x14ac:dyDescent="0.25">
      <c r="Q32" s="32"/>
      <c r="R32" s="32"/>
      <c r="S32" s="33"/>
      <c r="T32" s="33"/>
      <c r="U32" s="33"/>
      <c r="V32" s="33"/>
      <c r="W32" s="33"/>
      <c r="X32" s="32"/>
      <c r="Y32" s="33"/>
      <c r="Z32" s="33"/>
      <c r="AA32" s="33"/>
      <c r="AB32" s="33"/>
      <c r="AC32" s="33"/>
      <c r="AD32" s="32"/>
      <c r="AE32" s="33"/>
      <c r="AF32" s="33"/>
      <c r="AG32" s="33"/>
      <c r="AH32" s="33"/>
      <c r="AI32" s="33"/>
      <c r="AJ32" s="32"/>
      <c r="AK32" s="32"/>
      <c r="AL32" s="32"/>
      <c r="AM32" s="32"/>
    </row>
    <row r="33" spans="17:39" ht="33.75" x14ac:dyDescent="0.25">
      <c r="Q33" s="32"/>
      <c r="R33" s="32"/>
      <c r="S33" s="34"/>
      <c r="T33" s="34"/>
      <c r="U33" s="34"/>
      <c r="V33" s="34"/>
      <c r="W33" s="34"/>
      <c r="X33" s="32"/>
      <c r="Y33" s="34"/>
      <c r="Z33" s="34"/>
      <c r="AA33" s="34"/>
      <c r="AB33" s="34"/>
      <c r="AC33" s="34"/>
      <c r="AD33" s="32"/>
      <c r="AE33" s="34"/>
      <c r="AF33" s="34"/>
      <c r="AG33" s="34"/>
      <c r="AH33" s="34"/>
      <c r="AI33" s="34"/>
      <c r="AJ33" s="32"/>
      <c r="AK33" s="32"/>
      <c r="AL33" s="32"/>
      <c r="AM33" s="32"/>
    </row>
    <row r="34" spans="17:39" ht="33.75" x14ac:dyDescent="0.25">
      <c r="Q34" s="32"/>
      <c r="R34" s="32"/>
      <c r="S34" s="34"/>
      <c r="T34" s="34"/>
      <c r="U34" s="34"/>
      <c r="V34" s="34"/>
      <c r="W34" s="34"/>
      <c r="X34" s="32"/>
      <c r="Y34" s="34"/>
      <c r="Z34" s="34"/>
      <c r="AA34" s="34"/>
      <c r="AB34" s="34"/>
      <c r="AC34" s="34"/>
      <c r="AD34" s="32"/>
      <c r="AE34" s="34"/>
      <c r="AF34" s="34"/>
      <c r="AG34" s="34"/>
      <c r="AH34" s="34"/>
      <c r="AI34" s="34"/>
      <c r="AJ34" s="32"/>
      <c r="AK34" s="32"/>
      <c r="AL34" s="32"/>
      <c r="AM34" s="32"/>
    </row>
    <row r="35" spans="17:39" ht="33.75" x14ac:dyDescent="0.25">
      <c r="Q35" s="32"/>
      <c r="R35" s="32"/>
      <c r="S35" s="34"/>
      <c r="T35" s="34"/>
      <c r="U35" s="34"/>
      <c r="V35" s="34"/>
      <c r="W35" s="34"/>
      <c r="X35" s="32"/>
      <c r="Y35" s="34"/>
      <c r="Z35" s="34"/>
      <c r="AA35" s="34"/>
      <c r="AB35" s="34"/>
      <c r="AC35" s="34"/>
      <c r="AD35" s="32"/>
      <c r="AE35" s="34"/>
      <c r="AF35" s="34"/>
      <c r="AG35" s="34"/>
      <c r="AH35" s="34"/>
      <c r="AI35" s="34"/>
      <c r="AJ35" s="32"/>
      <c r="AK35" s="32"/>
      <c r="AL35" s="32"/>
      <c r="AM35" s="32"/>
    </row>
    <row r="36" spans="17:39" ht="33.75" x14ac:dyDescent="0.25">
      <c r="Q36" s="32"/>
      <c r="R36" s="32"/>
      <c r="S36" s="34"/>
      <c r="T36" s="34"/>
      <c r="U36" s="34"/>
      <c r="V36" s="34"/>
      <c r="W36" s="34"/>
      <c r="X36" s="32"/>
      <c r="Y36" s="34"/>
      <c r="Z36" s="34"/>
      <c r="AA36" s="34"/>
      <c r="AB36" s="34"/>
      <c r="AC36" s="34"/>
      <c r="AD36" s="32"/>
      <c r="AE36" s="34"/>
      <c r="AF36" s="34"/>
      <c r="AG36" s="34"/>
      <c r="AH36" s="34"/>
      <c r="AI36" s="34"/>
      <c r="AJ36" s="32"/>
      <c r="AK36" s="32"/>
      <c r="AL36" s="32"/>
      <c r="AM36" s="32"/>
    </row>
    <row r="37" spans="17:39" ht="33.75" x14ac:dyDescent="0.25">
      <c r="Q37" s="32"/>
      <c r="R37" s="32"/>
      <c r="S37" s="34"/>
      <c r="T37" s="34"/>
      <c r="U37" s="34"/>
      <c r="V37" s="34"/>
      <c r="W37" s="34"/>
      <c r="X37" s="32"/>
      <c r="Y37" s="34"/>
      <c r="Z37" s="34"/>
      <c r="AA37" s="34"/>
      <c r="AB37" s="34"/>
      <c r="AC37" s="34"/>
      <c r="AD37" s="32"/>
      <c r="AE37" s="34"/>
      <c r="AF37" s="34"/>
      <c r="AG37" s="34"/>
      <c r="AH37" s="34"/>
      <c r="AI37" s="34"/>
      <c r="AJ37" s="32"/>
      <c r="AK37" s="32"/>
      <c r="AL37" s="32"/>
      <c r="AM37" s="32"/>
    </row>
    <row r="38" spans="17:39" ht="23.25" x14ac:dyDescent="0.25">
      <c r="Q38" s="32"/>
      <c r="R38" s="32"/>
      <c r="S38" s="33"/>
      <c r="T38" s="33"/>
      <c r="U38" s="33"/>
      <c r="V38" s="33"/>
      <c r="W38" s="33"/>
      <c r="X38" s="32"/>
      <c r="Y38" s="33"/>
      <c r="Z38" s="33"/>
      <c r="AA38" s="33"/>
      <c r="AB38" s="33"/>
      <c r="AC38" s="33"/>
      <c r="AD38" s="32"/>
      <c r="AE38" s="33"/>
      <c r="AF38" s="33"/>
      <c r="AG38" s="33"/>
      <c r="AH38" s="33"/>
      <c r="AI38" s="33"/>
      <c r="AJ38" s="32"/>
      <c r="AK38" s="32"/>
      <c r="AL38" s="32"/>
      <c r="AM38" s="32"/>
    </row>
    <row r="39" spans="17:39" ht="33.75" x14ac:dyDescent="0.25">
      <c r="Q39" s="32"/>
      <c r="R39" s="32"/>
      <c r="S39" s="34"/>
      <c r="T39" s="34"/>
      <c r="U39" s="34"/>
      <c r="V39" s="34"/>
      <c r="W39" s="34"/>
      <c r="X39" s="32"/>
      <c r="Y39" s="34"/>
      <c r="Z39" s="34"/>
      <c r="AA39" s="34"/>
      <c r="AB39" s="34"/>
      <c r="AC39" s="34"/>
      <c r="AD39" s="32"/>
      <c r="AE39" s="34"/>
      <c r="AF39" s="34"/>
      <c r="AG39" s="34"/>
      <c r="AH39" s="34"/>
      <c r="AI39" s="34"/>
      <c r="AJ39" s="32"/>
      <c r="AK39" s="32"/>
      <c r="AL39" s="32"/>
      <c r="AM39" s="32"/>
    </row>
    <row r="40" spans="17:39" ht="33.75" x14ac:dyDescent="0.25">
      <c r="Q40" s="32"/>
      <c r="R40" s="32"/>
      <c r="S40" s="34"/>
      <c r="T40" s="34"/>
      <c r="U40" s="34"/>
      <c r="V40" s="34"/>
      <c r="W40" s="34"/>
      <c r="X40" s="32"/>
      <c r="Y40" s="34"/>
      <c r="Z40" s="34"/>
      <c r="AA40" s="34"/>
      <c r="AB40" s="34"/>
      <c r="AC40" s="34"/>
      <c r="AD40" s="32"/>
      <c r="AE40" s="34"/>
      <c r="AF40" s="34"/>
      <c r="AG40" s="34"/>
      <c r="AH40" s="34"/>
      <c r="AI40" s="34"/>
      <c r="AJ40" s="32"/>
      <c r="AK40" s="32"/>
      <c r="AL40" s="32"/>
      <c r="AM40" s="32"/>
    </row>
    <row r="41" spans="17:39" ht="33.75" x14ac:dyDescent="0.25">
      <c r="Q41" s="32"/>
      <c r="R41" s="32"/>
      <c r="S41" s="34"/>
      <c r="T41" s="34"/>
      <c r="U41" s="34"/>
      <c r="V41" s="34"/>
      <c r="W41" s="34"/>
      <c r="X41" s="32"/>
      <c r="Y41" s="34"/>
      <c r="Z41" s="34"/>
      <c r="AA41" s="34"/>
      <c r="AB41" s="34"/>
      <c r="AC41" s="34"/>
      <c r="AD41" s="32"/>
      <c r="AE41" s="34"/>
      <c r="AF41" s="34"/>
      <c r="AG41" s="34"/>
      <c r="AH41" s="34"/>
      <c r="AI41" s="34"/>
      <c r="AJ41" s="32"/>
      <c r="AK41" s="32"/>
      <c r="AL41" s="32"/>
      <c r="AM41" s="32"/>
    </row>
    <row r="42" spans="17:39" ht="33.75" x14ac:dyDescent="0.25">
      <c r="Q42" s="32"/>
      <c r="R42" s="32"/>
      <c r="S42" s="34"/>
      <c r="T42" s="34"/>
      <c r="U42" s="34"/>
      <c r="V42" s="34"/>
      <c r="W42" s="34"/>
      <c r="X42" s="32"/>
      <c r="Y42" s="34"/>
      <c r="Z42" s="34"/>
      <c r="AA42" s="34"/>
      <c r="AB42" s="34"/>
      <c r="AC42" s="34"/>
      <c r="AD42" s="32"/>
      <c r="AE42" s="34"/>
      <c r="AF42" s="34"/>
      <c r="AG42" s="34"/>
      <c r="AH42" s="34"/>
      <c r="AI42" s="34"/>
      <c r="AJ42" s="32"/>
      <c r="AK42" s="32"/>
      <c r="AL42" s="32"/>
      <c r="AM42" s="32"/>
    </row>
    <row r="43" spans="17:39" ht="33.75" x14ac:dyDescent="0.25">
      <c r="Q43" s="32"/>
      <c r="R43" s="32"/>
      <c r="S43" s="34"/>
      <c r="T43" s="34"/>
      <c r="U43" s="34"/>
      <c r="V43" s="34"/>
      <c r="W43" s="34"/>
      <c r="X43" s="32"/>
      <c r="Y43" s="34"/>
      <c r="Z43" s="34"/>
      <c r="AA43" s="34"/>
      <c r="AB43" s="34"/>
      <c r="AC43" s="34"/>
      <c r="AD43" s="32"/>
      <c r="AE43" s="34"/>
      <c r="AF43" s="34"/>
      <c r="AG43" s="34"/>
      <c r="AH43" s="34"/>
      <c r="AI43" s="34"/>
      <c r="AJ43" s="32"/>
      <c r="AK43" s="32"/>
      <c r="AL43" s="32"/>
      <c r="AM43" s="32"/>
    </row>
    <row r="44" spans="17:39" ht="23.25" x14ac:dyDescent="0.25">
      <c r="Q44" s="32"/>
      <c r="R44" s="32"/>
      <c r="S44" s="33"/>
      <c r="T44" s="33"/>
      <c r="U44" s="33"/>
      <c r="V44" s="33"/>
      <c r="W44" s="33"/>
      <c r="X44" s="32"/>
      <c r="Y44" s="33"/>
      <c r="Z44" s="33"/>
      <c r="AA44" s="33"/>
      <c r="AB44" s="33"/>
      <c r="AC44" s="33"/>
      <c r="AD44" s="32"/>
      <c r="AE44" s="33"/>
      <c r="AF44" s="33"/>
      <c r="AG44" s="33"/>
      <c r="AH44" s="33"/>
      <c r="AI44" s="33"/>
      <c r="AJ44" s="32"/>
      <c r="AK44" s="32"/>
      <c r="AL44" s="32"/>
      <c r="AM44" s="32"/>
    </row>
    <row r="45" spans="17:39" ht="33.75" x14ac:dyDescent="0.25">
      <c r="Q45" s="32"/>
      <c r="R45" s="32"/>
      <c r="S45" s="34"/>
      <c r="T45" s="34"/>
      <c r="U45" s="34"/>
      <c r="V45" s="34"/>
      <c r="W45" s="34"/>
      <c r="X45" s="32"/>
      <c r="Y45" s="34"/>
      <c r="Z45" s="34"/>
      <c r="AA45" s="34"/>
      <c r="AB45" s="34"/>
      <c r="AC45" s="34"/>
      <c r="AD45" s="32"/>
      <c r="AE45" s="34"/>
      <c r="AF45" s="34"/>
      <c r="AG45" s="34"/>
      <c r="AH45" s="34"/>
      <c r="AI45" s="34"/>
      <c r="AJ45" s="32"/>
      <c r="AK45" s="32"/>
      <c r="AL45" s="32"/>
      <c r="AM45" s="32"/>
    </row>
    <row r="46" spans="17:39" ht="33.75" x14ac:dyDescent="0.25">
      <c r="Q46" s="32"/>
      <c r="R46" s="32"/>
      <c r="S46" s="34"/>
      <c r="T46" s="34"/>
      <c r="U46" s="34"/>
      <c r="V46" s="34"/>
      <c r="W46" s="34"/>
      <c r="X46" s="32"/>
      <c r="Y46" s="34"/>
      <c r="Z46" s="34"/>
      <c r="AA46" s="34"/>
      <c r="AB46" s="34"/>
      <c r="AC46" s="34"/>
      <c r="AD46" s="32"/>
      <c r="AE46" s="34"/>
      <c r="AF46" s="34"/>
      <c r="AG46" s="34"/>
      <c r="AH46" s="34"/>
      <c r="AI46" s="34"/>
      <c r="AJ46" s="32"/>
      <c r="AK46" s="32"/>
      <c r="AL46" s="32"/>
      <c r="AM46" s="32"/>
    </row>
    <row r="47" spans="17:39" ht="33.75" x14ac:dyDescent="0.25">
      <c r="Q47" s="32"/>
      <c r="R47" s="32"/>
      <c r="S47" s="34"/>
      <c r="T47" s="34"/>
      <c r="U47" s="34"/>
      <c r="V47" s="34"/>
      <c r="W47" s="34"/>
      <c r="X47" s="32"/>
      <c r="Y47" s="34"/>
      <c r="Z47" s="34"/>
      <c r="AA47" s="34"/>
      <c r="AB47" s="34"/>
      <c r="AC47" s="34"/>
      <c r="AD47" s="32"/>
      <c r="AE47" s="34"/>
      <c r="AF47" s="34"/>
      <c r="AG47" s="34"/>
      <c r="AH47" s="34"/>
      <c r="AI47" s="34"/>
      <c r="AJ47" s="32"/>
      <c r="AK47" s="32"/>
      <c r="AL47" s="32"/>
      <c r="AM47" s="32"/>
    </row>
    <row r="48" spans="17:39" ht="33.75" x14ac:dyDescent="0.25">
      <c r="Q48" s="32"/>
      <c r="R48" s="32"/>
      <c r="S48" s="34"/>
      <c r="T48" s="34"/>
      <c r="U48" s="34"/>
      <c r="V48" s="34"/>
      <c r="W48" s="34"/>
      <c r="X48" s="32"/>
      <c r="Y48" s="34"/>
      <c r="Z48" s="34"/>
      <c r="AA48" s="34"/>
      <c r="AB48" s="34"/>
      <c r="AC48" s="34"/>
      <c r="AD48" s="32"/>
      <c r="AE48" s="34"/>
      <c r="AF48" s="34"/>
      <c r="AG48" s="34"/>
      <c r="AH48" s="34"/>
      <c r="AI48" s="34"/>
      <c r="AJ48" s="32"/>
      <c r="AK48" s="32"/>
      <c r="AL48" s="32"/>
      <c r="AM48" s="32"/>
    </row>
    <row r="49" spans="17:39" ht="33.75" x14ac:dyDescent="0.25">
      <c r="Q49" s="32"/>
      <c r="R49" s="32"/>
      <c r="S49" s="34"/>
      <c r="T49" s="34"/>
      <c r="U49" s="34"/>
      <c r="V49" s="34"/>
      <c r="W49" s="34"/>
      <c r="X49" s="32"/>
      <c r="Y49" s="34"/>
      <c r="Z49" s="34"/>
      <c r="AA49" s="34"/>
      <c r="AB49" s="34"/>
      <c r="AC49" s="34"/>
      <c r="AD49" s="32"/>
      <c r="AE49" s="34"/>
      <c r="AF49" s="34"/>
      <c r="AG49" s="34"/>
      <c r="AH49" s="34"/>
      <c r="AI49" s="34"/>
      <c r="AJ49" s="32"/>
      <c r="AK49" s="32"/>
      <c r="AL49" s="32"/>
      <c r="AM49" s="32"/>
    </row>
    <row r="50" spans="17:39" x14ac:dyDescent="0.25"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</row>
    <row r="51" spans="17:39" x14ac:dyDescent="0.25"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17:39" x14ac:dyDescent="0.25"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</row>
    <row r="53" spans="17:39" x14ac:dyDescent="0.25"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</row>
    <row r="54" spans="17:39" x14ac:dyDescent="0.25"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</row>
  </sheetData>
  <mergeCells count="20">
    <mergeCell ref="Y32:AC32"/>
    <mergeCell ref="AE32:AI32"/>
    <mergeCell ref="S38:W38"/>
    <mergeCell ref="Y38:AC38"/>
    <mergeCell ref="AE38:AI38"/>
    <mergeCell ref="S44:W44"/>
    <mergeCell ref="Y44:AC44"/>
    <mergeCell ref="AE44:AI44"/>
    <mergeCell ref="C7:L7"/>
    <mergeCell ref="B8:C9"/>
    <mergeCell ref="M8:O8"/>
    <mergeCell ref="D9:L10"/>
    <mergeCell ref="M9:N10"/>
    <mergeCell ref="S32:W32"/>
    <mergeCell ref="C2:L2"/>
    <mergeCell ref="M2:O3"/>
    <mergeCell ref="C3:L3"/>
    <mergeCell ref="C4:L4"/>
    <mergeCell ref="M4:O5"/>
    <mergeCell ref="C5:L5"/>
  </mergeCells>
  <pageMargins left="0.7" right="0.7" top="0.75" bottom="0.75" header="0.3" footer="0.3"/>
  <pageSetup paperSize="9" scale="70" orientation="landscape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52"/>
  <sheetViews>
    <sheetView zoomScale="71" zoomScaleNormal="71" workbookViewId="0">
      <selection activeCell="C7" sqref="C7:L7"/>
    </sheetView>
  </sheetViews>
  <sheetFormatPr defaultRowHeight="15" x14ac:dyDescent="0.25"/>
  <cols>
    <col min="1" max="1" width="3.7109375" customWidth="1"/>
    <col min="2" max="2" width="7.85546875" bestFit="1" customWidth="1"/>
    <col min="3" max="3" width="26.42578125" bestFit="1" customWidth="1"/>
    <col min="4" max="4" width="13.140625" customWidth="1"/>
    <col min="5" max="5" width="16.5703125" customWidth="1"/>
    <col min="6" max="6" width="29.140625" customWidth="1"/>
    <col min="7" max="7" width="12.42578125" customWidth="1"/>
    <col min="8" max="8" width="30" customWidth="1"/>
    <col min="9" max="9" width="8.28515625" customWidth="1"/>
    <col min="10" max="10" width="8.28515625" hidden="1" customWidth="1"/>
    <col min="11" max="11" width="8.28515625" customWidth="1"/>
    <col min="12" max="12" width="8.28515625" hidden="1" customWidth="1"/>
    <col min="13" max="14" width="8.7109375" customWidth="1"/>
    <col min="15" max="15" width="10.7109375" customWidth="1"/>
    <col min="17" max="17" width="26.42578125" bestFit="1" customWidth="1"/>
  </cols>
  <sheetData>
    <row r="2" spans="2:15" ht="15.75" x14ac:dyDescent="0.25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2"/>
      <c r="O2" s="2"/>
    </row>
    <row r="3" spans="2:15" ht="15.75" x14ac:dyDescent="0.25">
      <c r="C3" s="1" t="s">
        <v>2</v>
      </c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2:15" ht="15" customHeight="1" x14ac:dyDescent="0.25">
      <c r="C4" s="3" t="s">
        <v>37</v>
      </c>
      <c r="D4" s="3"/>
      <c r="E4" s="3"/>
      <c r="F4" s="3"/>
      <c r="G4" s="3"/>
      <c r="H4" s="3"/>
      <c r="I4" s="3"/>
      <c r="J4" s="3"/>
      <c r="K4" s="3"/>
      <c r="L4" s="3"/>
      <c r="M4" s="4">
        <v>44093</v>
      </c>
      <c r="N4" s="4"/>
      <c r="O4" s="4"/>
    </row>
    <row r="5" spans="2:15" ht="15.75" x14ac:dyDescent="0.25">
      <c r="C5" s="5" t="s">
        <v>3</v>
      </c>
      <c r="D5" s="5"/>
      <c r="E5" s="5"/>
      <c r="F5" s="5"/>
      <c r="G5" s="5"/>
      <c r="H5" s="5"/>
      <c r="I5" s="5"/>
      <c r="J5" s="5"/>
      <c r="K5" s="5"/>
      <c r="L5" s="5"/>
      <c r="M5" s="4"/>
      <c r="N5" s="4"/>
      <c r="O5" s="4"/>
    </row>
    <row r="6" spans="2:15" ht="6" customHeight="1" x14ac:dyDescent="0.25">
      <c r="C6" s="6"/>
      <c r="D6" s="6"/>
      <c r="E6" s="6"/>
      <c r="F6" s="6"/>
      <c r="G6" s="6"/>
      <c r="H6" s="6"/>
      <c r="L6" s="6"/>
      <c r="M6" s="6"/>
      <c r="N6" s="6"/>
    </row>
    <row r="7" spans="2:15" ht="18.75" x14ac:dyDescent="0.3">
      <c r="C7" s="7" t="s">
        <v>221</v>
      </c>
      <c r="D7" s="7"/>
      <c r="E7" s="7"/>
      <c r="F7" s="7"/>
      <c r="G7" s="7"/>
      <c r="H7" s="7"/>
      <c r="I7" s="7"/>
      <c r="J7" s="7"/>
      <c r="K7" s="7"/>
      <c r="L7" s="7"/>
      <c r="M7" s="8" t="s">
        <v>4</v>
      </c>
      <c r="N7" s="9"/>
      <c r="O7" s="10" t="s">
        <v>135</v>
      </c>
    </row>
    <row r="8" spans="2:15" ht="15.75" x14ac:dyDescent="0.25">
      <c r="B8" s="11" t="s">
        <v>38</v>
      </c>
      <c r="C8" s="11"/>
      <c r="D8" s="12"/>
      <c r="I8" s="13"/>
      <c r="J8" s="13"/>
      <c r="K8" s="14" t="s">
        <v>128</v>
      </c>
      <c r="M8" s="39" t="s">
        <v>129</v>
      </c>
      <c r="N8" s="39"/>
      <c r="O8" s="39"/>
    </row>
    <row r="9" spans="2:15" ht="15" customHeight="1" x14ac:dyDescent="0.25">
      <c r="B9" s="11"/>
      <c r="C9" s="11"/>
      <c r="D9" s="16" t="s">
        <v>79</v>
      </c>
      <c r="E9" s="16"/>
      <c r="F9" s="16"/>
      <c r="G9" s="16"/>
      <c r="H9" s="16"/>
      <c r="I9" s="16"/>
      <c r="J9" s="16"/>
      <c r="K9" s="16"/>
      <c r="L9" s="16"/>
      <c r="M9" s="17"/>
      <c r="N9" s="17"/>
      <c r="O9" s="18"/>
    </row>
    <row r="10" spans="2:15" ht="15" customHeight="1" x14ac:dyDescent="0.25"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9"/>
    </row>
    <row r="11" spans="2:15" x14ac:dyDescent="0.25">
      <c r="B11" s="20" t="s">
        <v>8</v>
      </c>
      <c r="C11" s="20" t="s">
        <v>9</v>
      </c>
      <c r="D11" s="21" t="s">
        <v>10</v>
      </c>
      <c r="E11" s="21" t="s">
        <v>11</v>
      </c>
      <c r="F11" s="20" t="s">
        <v>12</v>
      </c>
      <c r="G11" s="21" t="s">
        <v>13</v>
      </c>
      <c r="H11" s="20" t="s">
        <v>14</v>
      </c>
      <c r="I11" s="21" t="s">
        <v>80</v>
      </c>
      <c r="J11" s="21" t="s">
        <v>81</v>
      </c>
      <c r="K11" s="21" t="s">
        <v>82</v>
      </c>
      <c r="L11" s="21" t="s">
        <v>17</v>
      </c>
      <c r="M11" s="20" t="s">
        <v>83</v>
      </c>
      <c r="N11" s="20" t="s">
        <v>20</v>
      </c>
      <c r="O11" s="20" t="s">
        <v>21</v>
      </c>
    </row>
    <row r="12" spans="2:15" x14ac:dyDescent="0.25">
      <c r="B12" s="22">
        <v>21</v>
      </c>
      <c r="C12" s="22" t="s">
        <v>130</v>
      </c>
      <c r="D12" s="23">
        <v>2001</v>
      </c>
      <c r="E12" s="23" t="s">
        <v>136</v>
      </c>
      <c r="F12" s="23" t="s">
        <v>55</v>
      </c>
      <c r="G12" s="23">
        <v>1</v>
      </c>
      <c r="H12" s="23" t="s">
        <v>56</v>
      </c>
      <c r="I12" s="23">
        <v>1</v>
      </c>
      <c r="J12" s="23">
        <f>Таблица11011263238[[#This Row],[1 Финал]]+Таблица11011263238[[#This Row],[2 Финал]]+Таблица11011263238[[#This Row],[УФ]]</f>
        <v>2</v>
      </c>
      <c r="K12" s="23">
        <v>1</v>
      </c>
      <c r="L12" s="23"/>
      <c r="M12" s="23">
        <f>Таблица11011263238[[#This Row],[2 Финал]]+Таблица11011263238[[#This Row],[1 Финал]]</f>
        <v>2</v>
      </c>
      <c r="N12" s="23">
        <f>ROW(Таблица11011263238[#This Row])-11</f>
        <v>1</v>
      </c>
      <c r="O12" s="24">
        <f>ROUND($O$17-(($O$17-1)*(Таблица11011263238[[#This Row],[МЕСТО]]^(0.5)-1))/($C$17^(0.5)-1),0)</f>
        <v>50</v>
      </c>
    </row>
    <row r="13" spans="2:15" x14ac:dyDescent="0.25">
      <c r="B13" s="22">
        <v>7</v>
      </c>
      <c r="C13" s="22" t="s">
        <v>131</v>
      </c>
      <c r="D13" s="23">
        <v>1988</v>
      </c>
      <c r="E13" s="23" t="s">
        <v>137</v>
      </c>
      <c r="F13" s="23" t="s">
        <v>138</v>
      </c>
      <c r="G13" s="23" t="s">
        <v>52</v>
      </c>
      <c r="H13" s="23" t="s">
        <v>139</v>
      </c>
      <c r="I13" s="23">
        <v>3</v>
      </c>
      <c r="J13" s="23">
        <f>Таблица11011263238[[#This Row],[1 Финал]]+Таблица11011263238[[#This Row],[2 Финал]]+Таблица11011263238[[#This Row],[УФ]]</f>
        <v>5</v>
      </c>
      <c r="K13" s="23">
        <v>2</v>
      </c>
      <c r="L13" s="23"/>
      <c r="M13" s="23">
        <f>Таблица11011263238[[#This Row],[2 Финал]]+Таблица11011263238[[#This Row],[1 Финал]]</f>
        <v>5</v>
      </c>
      <c r="N13" s="23">
        <f>ROW(Таблица11011263238[#This Row])-11</f>
        <v>2</v>
      </c>
      <c r="O13" s="24">
        <f>ROUND($O$17-(($O$17-1)*(Таблица11011263238[[#This Row],[МЕСТО]]^(0.5)-1))/($C$17^(0.5)-1),0)</f>
        <v>34</v>
      </c>
    </row>
    <row r="14" spans="2:15" x14ac:dyDescent="0.25">
      <c r="B14" s="22">
        <v>57</v>
      </c>
      <c r="C14" s="22" t="s">
        <v>132</v>
      </c>
      <c r="D14" s="23">
        <v>1986</v>
      </c>
      <c r="E14" s="23" t="s">
        <v>140</v>
      </c>
      <c r="F14" s="23" t="s">
        <v>141</v>
      </c>
      <c r="G14" s="23" t="s">
        <v>142</v>
      </c>
      <c r="H14" s="23" t="s">
        <v>143</v>
      </c>
      <c r="I14" s="23">
        <v>2</v>
      </c>
      <c r="J14" s="23">
        <f>Таблица11011263238[[#This Row],[1 Финал]]+Таблица11011263238[[#This Row],[2 Финал]]+Таблица11011263238[[#This Row],[УФ]]</f>
        <v>5</v>
      </c>
      <c r="K14" s="23">
        <v>3</v>
      </c>
      <c r="L14" s="23"/>
      <c r="M14" s="23">
        <f>Таблица11011263238[[#This Row],[2 Финал]]+Таблица11011263238[[#This Row],[1 Финал]]</f>
        <v>5</v>
      </c>
      <c r="N14" s="23">
        <f>ROW(Таблица11011263238[#This Row])-11</f>
        <v>3</v>
      </c>
      <c r="O14" s="24">
        <f>ROUND($O$17-(($O$17-1)*(Таблица11011263238[[#This Row],[МЕСТО]]^(0.5)-1))/($C$17^(0.5)-1),0)</f>
        <v>21</v>
      </c>
    </row>
    <row r="15" spans="2:15" x14ac:dyDescent="0.25">
      <c r="B15" s="22">
        <v>79</v>
      </c>
      <c r="C15" s="22" t="s">
        <v>133</v>
      </c>
      <c r="D15" s="23">
        <v>1979</v>
      </c>
      <c r="E15" s="23" t="s">
        <v>144</v>
      </c>
      <c r="F15" s="23" t="s">
        <v>55</v>
      </c>
      <c r="G15" s="23" t="s">
        <v>52</v>
      </c>
      <c r="H15" s="23" t="s">
        <v>56</v>
      </c>
      <c r="I15" s="23">
        <v>4</v>
      </c>
      <c r="J15" s="23">
        <f>Таблица11011263238[[#This Row],[1 Финал]]+Таблица11011263238[[#This Row],[2 Финал]]+Таблица11011263238[[#This Row],[УФ]]</f>
        <v>8</v>
      </c>
      <c r="K15" s="23">
        <v>4</v>
      </c>
      <c r="L15" s="23"/>
      <c r="M15" s="23">
        <f>Таблица11011263238[[#This Row],[2 Финал]]+Таблица11011263238[[#This Row],[1 Финал]]</f>
        <v>8</v>
      </c>
      <c r="N15" s="23">
        <f>ROW(Таблица11011263238[#This Row])-11</f>
        <v>4</v>
      </c>
      <c r="O15" s="24">
        <f>ROUND($O$17-(($O$17-1)*(Таблица11011263238[[#This Row],[МЕСТО]]^(0.5)-1))/($C$17^(0.5)-1),0)</f>
        <v>10</v>
      </c>
    </row>
    <row r="16" spans="2:15" ht="15.75" thickBot="1" x14ac:dyDescent="0.3">
      <c r="B16" s="22">
        <v>55</v>
      </c>
      <c r="C16" s="22" t="s">
        <v>134</v>
      </c>
      <c r="D16" s="23">
        <v>1964</v>
      </c>
      <c r="E16" s="23" t="s">
        <v>145</v>
      </c>
      <c r="F16" s="23" t="s">
        <v>138</v>
      </c>
      <c r="G16" s="23" t="s">
        <v>52</v>
      </c>
      <c r="H16" s="23" t="s">
        <v>146</v>
      </c>
      <c r="I16" s="23">
        <v>5</v>
      </c>
      <c r="J16" s="23">
        <f>Таблица11011263238[[#This Row],[1 Финал]]+Таблица11011263238[[#This Row],[2 Финал]]+Таблица11011263238[[#This Row],[УФ]]</f>
        <v>10</v>
      </c>
      <c r="K16" s="23">
        <v>5</v>
      </c>
      <c r="L16" s="23"/>
      <c r="M16" s="23">
        <f>Таблица11011263238[[#This Row],[2 Финал]]+Таблица11011263238[[#This Row],[1 Финал]]</f>
        <v>10</v>
      </c>
      <c r="N16" s="23">
        <f>ROW(Таблица11011263238[#This Row])-11</f>
        <v>5</v>
      </c>
      <c r="O16" s="24">
        <f>ROUND($O$17-(($O$17-1)*(Таблица11011263238[[#This Row],[МЕСТО]]^(0.5)-1))/($C$17^(0.5)-1),0)</f>
        <v>1</v>
      </c>
    </row>
    <row r="17" spans="2:38" ht="15.75" thickBot="1" x14ac:dyDescent="0.3">
      <c r="B17" s="25" t="s">
        <v>33</v>
      </c>
      <c r="C17" s="26">
        <f>COUNTA(Таблица11011263238[Фамилия, Имя водителя])</f>
        <v>5</v>
      </c>
      <c r="D17" s="26" t="str">
        <f>IF(COUNTA(Таблица11011263238[Фамилия, Имя водителя])=1,"пилот",IF(COUNTA(Таблица11011263238[Фамилия, Имя водителя])=2,"пилота",IF(COUNTA(Таблица11011263238[Фамилия, Имя водителя])=3,"пилота",IF(COUNTA(Таблица11011263238[Фамилия, Имя водителя])=4,"пилота","пилотов"))))</f>
        <v>пилотов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>
        <f>IF(C17&gt;=10,100,IF(C17=9,90,IF(C17=8,80,IF(C17=7,70,IF(C17=6,60,IF(C17=5,50,IF(C17=4,40,IF(C17=3,30,IF(C17=2,20,IF(C17&lt;=1,1,Ошибка))))))))))</f>
        <v>50</v>
      </c>
    </row>
    <row r="19" spans="2:38" x14ac:dyDescent="0.25">
      <c r="C19" s="28" t="s">
        <v>34</v>
      </c>
      <c r="E19" s="29" t="s">
        <v>40</v>
      </c>
    </row>
    <row r="20" spans="2:38" x14ac:dyDescent="0.25">
      <c r="E20" s="29" t="s">
        <v>41</v>
      </c>
      <c r="G20" t="s">
        <v>35</v>
      </c>
      <c r="I20" s="29" t="s">
        <v>44</v>
      </c>
      <c r="J20" s="29"/>
      <c r="M20" s="29"/>
    </row>
    <row r="21" spans="2:38" x14ac:dyDescent="0.25">
      <c r="C21" s="28" t="s">
        <v>36</v>
      </c>
      <c r="E21" s="29" t="s">
        <v>42</v>
      </c>
      <c r="I21" s="29" t="s">
        <v>45</v>
      </c>
      <c r="J21" s="30"/>
      <c r="M21" s="30"/>
    </row>
    <row r="22" spans="2:38" x14ac:dyDescent="0.25">
      <c r="E22" s="29" t="s">
        <v>43</v>
      </c>
    </row>
    <row r="24" spans="2:38" ht="23.25" x14ac:dyDescent="0.35">
      <c r="C24" s="31"/>
      <c r="F24" s="31"/>
    </row>
    <row r="30" spans="2:38" x14ac:dyDescent="0.25"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</row>
    <row r="31" spans="2:38" x14ac:dyDescent="0.25"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</row>
    <row r="32" spans="2:38" ht="23.25" x14ac:dyDescent="0.25">
      <c r="Q32" s="32"/>
      <c r="R32" s="32"/>
      <c r="S32" s="33"/>
      <c r="T32" s="33"/>
      <c r="U32" s="33"/>
      <c r="V32" s="33"/>
      <c r="W32" s="33"/>
      <c r="X32" s="32"/>
      <c r="Y32" s="33"/>
      <c r="Z32" s="33"/>
      <c r="AA32" s="33"/>
      <c r="AB32" s="33"/>
      <c r="AC32" s="33"/>
      <c r="AD32" s="32"/>
      <c r="AE32" s="33"/>
      <c r="AF32" s="33"/>
      <c r="AG32" s="33"/>
      <c r="AH32" s="33"/>
      <c r="AI32" s="33"/>
      <c r="AJ32" s="32"/>
      <c r="AK32" s="32"/>
      <c r="AL32" s="32"/>
    </row>
    <row r="33" spans="17:38" ht="33.75" x14ac:dyDescent="0.25">
      <c r="Q33" s="32"/>
      <c r="R33" s="32"/>
      <c r="S33" s="34"/>
      <c r="T33" s="34"/>
      <c r="U33" s="34"/>
      <c r="V33" s="34"/>
      <c r="W33" s="34"/>
      <c r="X33" s="32"/>
      <c r="Y33" s="34"/>
      <c r="Z33" s="34"/>
      <c r="AA33" s="34"/>
      <c r="AB33" s="34"/>
      <c r="AC33" s="34"/>
      <c r="AD33" s="32"/>
      <c r="AE33" s="34"/>
      <c r="AF33" s="34"/>
      <c r="AG33" s="34"/>
      <c r="AH33" s="34"/>
      <c r="AI33" s="34"/>
      <c r="AJ33" s="32"/>
      <c r="AK33" s="32"/>
      <c r="AL33" s="32"/>
    </row>
    <row r="34" spans="17:38" ht="33.75" x14ac:dyDescent="0.25">
      <c r="Q34" s="32"/>
      <c r="R34" s="32"/>
      <c r="S34" s="34"/>
      <c r="T34" s="34"/>
      <c r="U34" s="34"/>
      <c r="V34" s="34"/>
      <c r="W34" s="34"/>
      <c r="X34" s="32"/>
      <c r="Y34" s="34"/>
      <c r="Z34" s="34"/>
      <c r="AA34" s="34"/>
      <c r="AB34" s="34"/>
      <c r="AC34" s="34"/>
      <c r="AD34" s="32"/>
      <c r="AE34" s="34"/>
      <c r="AF34" s="34"/>
      <c r="AG34" s="34"/>
      <c r="AH34" s="34"/>
      <c r="AI34" s="34"/>
      <c r="AJ34" s="32"/>
      <c r="AK34" s="32"/>
      <c r="AL34" s="32"/>
    </row>
    <row r="35" spans="17:38" ht="33.75" x14ac:dyDescent="0.25">
      <c r="Q35" s="32"/>
      <c r="R35" s="32"/>
      <c r="S35" s="34"/>
      <c r="T35" s="34"/>
      <c r="U35" s="34"/>
      <c r="V35" s="34"/>
      <c r="W35" s="34"/>
      <c r="X35" s="32"/>
      <c r="Y35" s="34"/>
      <c r="Z35" s="34"/>
      <c r="AA35" s="34"/>
      <c r="AB35" s="34"/>
      <c r="AC35" s="34"/>
      <c r="AD35" s="32"/>
      <c r="AE35" s="34"/>
      <c r="AF35" s="34"/>
      <c r="AG35" s="34"/>
      <c r="AH35" s="34"/>
      <c r="AI35" s="34"/>
      <c r="AJ35" s="32"/>
      <c r="AK35" s="32"/>
      <c r="AL35" s="32"/>
    </row>
    <row r="36" spans="17:38" ht="33.75" x14ac:dyDescent="0.25">
      <c r="Q36" s="32"/>
      <c r="R36" s="32"/>
      <c r="S36" s="34"/>
      <c r="T36" s="34"/>
      <c r="U36" s="34"/>
      <c r="V36" s="34"/>
      <c r="W36" s="34"/>
      <c r="X36" s="32"/>
      <c r="Y36" s="34"/>
      <c r="Z36" s="34"/>
      <c r="AA36" s="34"/>
      <c r="AB36" s="34"/>
      <c r="AC36" s="34"/>
      <c r="AD36" s="32"/>
      <c r="AE36" s="34"/>
      <c r="AF36" s="34"/>
      <c r="AG36" s="34"/>
      <c r="AH36" s="34"/>
      <c r="AI36" s="34"/>
      <c r="AJ36" s="32"/>
      <c r="AK36" s="32"/>
      <c r="AL36" s="32"/>
    </row>
    <row r="37" spans="17:38" ht="33.75" x14ac:dyDescent="0.25">
      <c r="Q37" s="32"/>
      <c r="R37" s="32"/>
      <c r="S37" s="34"/>
      <c r="T37" s="34"/>
      <c r="U37" s="34"/>
      <c r="V37" s="34"/>
      <c r="W37" s="34"/>
      <c r="X37" s="32"/>
      <c r="Y37" s="34"/>
      <c r="Z37" s="34"/>
      <c r="AA37" s="34"/>
      <c r="AB37" s="34"/>
      <c r="AC37" s="34"/>
      <c r="AD37" s="32"/>
      <c r="AE37" s="34"/>
      <c r="AF37" s="34"/>
      <c r="AG37" s="34"/>
      <c r="AH37" s="34"/>
      <c r="AI37" s="34"/>
      <c r="AJ37" s="32"/>
      <c r="AK37" s="32"/>
      <c r="AL37" s="32"/>
    </row>
    <row r="38" spans="17:38" ht="23.25" x14ac:dyDescent="0.25">
      <c r="Q38" s="32"/>
      <c r="R38" s="32"/>
      <c r="S38" s="33"/>
      <c r="T38" s="33"/>
      <c r="U38" s="33"/>
      <c r="V38" s="33"/>
      <c r="W38" s="33"/>
      <c r="X38" s="32"/>
      <c r="Y38" s="33"/>
      <c r="Z38" s="33"/>
      <c r="AA38" s="33"/>
      <c r="AB38" s="33"/>
      <c r="AC38" s="33"/>
      <c r="AD38" s="32"/>
      <c r="AE38" s="33"/>
      <c r="AF38" s="33"/>
      <c r="AG38" s="33"/>
      <c r="AH38" s="33"/>
      <c r="AI38" s="33"/>
      <c r="AJ38" s="32"/>
      <c r="AK38" s="32"/>
      <c r="AL38" s="32"/>
    </row>
    <row r="39" spans="17:38" ht="33.75" x14ac:dyDescent="0.25">
      <c r="Q39" s="32"/>
      <c r="R39" s="32"/>
      <c r="S39" s="34"/>
      <c r="T39" s="34"/>
      <c r="U39" s="34"/>
      <c r="V39" s="34"/>
      <c r="W39" s="34"/>
      <c r="X39" s="32"/>
      <c r="Y39" s="34"/>
      <c r="Z39" s="34"/>
      <c r="AA39" s="34"/>
      <c r="AB39" s="34"/>
      <c r="AC39" s="34"/>
      <c r="AD39" s="32"/>
      <c r="AE39" s="34"/>
      <c r="AF39" s="34"/>
      <c r="AG39" s="34"/>
      <c r="AH39" s="34"/>
      <c r="AI39" s="34"/>
      <c r="AJ39" s="32"/>
      <c r="AK39" s="32"/>
      <c r="AL39" s="32"/>
    </row>
    <row r="40" spans="17:38" ht="33.75" x14ac:dyDescent="0.25">
      <c r="Q40" s="32"/>
      <c r="R40" s="32"/>
      <c r="S40" s="34"/>
      <c r="T40" s="34"/>
      <c r="U40" s="34"/>
      <c r="V40" s="34"/>
      <c r="W40" s="34"/>
      <c r="X40" s="32"/>
      <c r="Y40" s="34"/>
      <c r="Z40" s="34"/>
      <c r="AA40" s="34"/>
      <c r="AB40" s="34"/>
      <c r="AC40" s="34"/>
      <c r="AD40" s="32"/>
      <c r="AE40" s="34"/>
      <c r="AF40" s="34"/>
      <c r="AG40" s="34"/>
      <c r="AH40" s="34"/>
      <c r="AI40" s="34"/>
      <c r="AJ40" s="32"/>
      <c r="AK40" s="32"/>
      <c r="AL40" s="32"/>
    </row>
    <row r="41" spans="17:38" ht="33.75" x14ac:dyDescent="0.25">
      <c r="Q41" s="32"/>
      <c r="R41" s="32"/>
      <c r="S41" s="34"/>
      <c r="T41" s="34"/>
      <c r="U41" s="34"/>
      <c r="V41" s="34"/>
      <c r="W41" s="34"/>
      <c r="X41" s="32"/>
      <c r="Y41" s="34"/>
      <c r="Z41" s="34"/>
      <c r="AA41" s="34"/>
      <c r="AB41" s="34"/>
      <c r="AC41" s="34"/>
      <c r="AD41" s="32"/>
      <c r="AE41" s="34"/>
      <c r="AF41" s="34"/>
      <c r="AG41" s="34"/>
      <c r="AH41" s="34"/>
      <c r="AI41" s="34"/>
      <c r="AJ41" s="32"/>
      <c r="AK41" s="32"/>
      <c r="AL41" s="32"/>
    </row>
    <row r="42" spans="17:38" ht="33.75" x14ac:dyDescent="0.25">
      <c r="Q42" s="32"/>
      <c r="R42" s="32"/>
      <c r="S42" s="34"/>
      <c r="T42" s="34"/>
      <c r="U42" s="34"/>
      <c r="V42" s="34"/>
      <c r="W42" s="34"/>
      <c r="X42" s="32"/>
      <c r="Y42" s="34"/>
      <c r="Z42" s="34"/>
      <c r="AA42" s="34"/>
      <c r="AB42" s="34"/>
      <c r="AC42" s="34"/>
      <c r="AD42" s="32"/>
      <c r="AE42" s="34"/>
      <c r="AF42" s="34"/>
      <c r="AG42" s="34"/>
      <c r="AH42" s="34"/>
      <c r="AI42" s="34"/>
      <c r="AJ42" s="32"/>
      <c r="AK42" s="32"/>
      <c r="AL42" s="32"/>
    </row>
    <row r="43" spans="17:38" ht="33.75" x14ac:dyDescent="0.25">
      <c r="Q43" s="32"/>
      <c r="R43" s="32"/>
      <c r="S43" s="34"/>
      <c r="T43" s="34"/>
      <c r="U43" s="34"/>
      <c r="V43" s="34"/>
      <c r="W43" s="34"/>
      <c r="X43" s="32"/>
      <c r="Y43" s="34"/>
      <c r="Z43" s="34"/>
      <c r="AA43" s="34"/>
      <c r="AB43" s="34"/>
      <c r="AC43" s="34"/>
      <c r="AD43" s="32"/>
      <c r="AE43" s="34"/>
      <c r="AF43" s="34"/>
      <c r="AG43" s="34"/>
      <c r="AH43" s="34"/>
      <c r="AI43" s="34"/>
      <c r="AJ43" s="32"/>
      <c r="AK43" s="32"/>
      <c r="AL43" s="32"/>
    </row>
    <row r="44" spans="17:38" ht="23.25" x14ac:dyDescent="0.25">
      <c r="Q44" s="32"/>
      <c r="R44" s="32"/>
      <c r="S44" s="33"/>
      <c r="T44" s="33"/>
      <c r="U44" s="33"/>
      <c r="V44" s="33"/>
      <c r="W44" s="33"/>
      <c r="X44" s="32"/>
      <c r="Y44" s="33"/>
      <c r="Z44" s="33"/>
      <c r="AA44" s="33"/>
      <c r="AB44" s="33"/>
      <c r="AC44" s="33"/>
      <c r="AD44" s="32"/>
      <c r="AE44" s="33"/>
      <c r="AF44" s="33"/>
      <c r="AG44" s="33"/>
      <c r="AH44" s="33"/>
      <c r="AI44" s="33"/>
      <c r="AJ44" s="32"/>
      <c r="AK44" s="32"/>
      <c r="AL44" s="32"/>
    </row>
    <row r="45" spans="17:38" ht="33.75" x14ac:dyDescent="0.25">
      <c r="Q45" s="32"/>
      <c r="R45" s="32"/>
      <c r="S45" s="34"/>
      <c r="T45" s="34"/>
      <c r="U45" s="34"/>
      <c r="V45" s="34"/>
      <c r="W45" s="34"/>
      <c r="X45" s="32"/>
      <c r="Y45" s="34"/>
      <c r="Z45" s="34"/>
      <c r="AA45" s="34"/>
      <c r="AB45" s="34"/>
      <c r="AC45" s="34"/>
      <c r="AD45" s="32"/>
      <c r="AE45" s="34"/>
      <c r="AF45" s="34"/>
      <c r="AG45" s="34"/>
      <c r="AH45" s="34"/>
      <c r="AI45" s="34"/>
      <c r="AJ45" s="32"/>
      <c r="AK45" s="32"/>
      <c r="AL45" s="32"/>
    </row>
    <row r="46" spans="17:38" ht="33.75" x14ac:dyDescent="0.25">
      <c r="Q46" s="32"/>
      <c r="R46" s="32"/>
      <c r="S46" s="34"/>
      <c r="T46" s="34"/>
      <c r="U46" s="34"/>
      <c r="V46" s="34"/>
      <c r="W46" s="34"/>
      <c r="X46" s="32"/>
      <c r="Y46" s="34"/>
      <c r="Z46" s="34"/>
      <c r="AA46" s="34"/>
      <c r="AB46" s="34"/>
      <c r="AC46" s="34"/>
      <c r="AD46" s="32"/>
      <c r="AE46" s="34"/>
      <c r="AF46" s="34"/>
      <c r="AG46" s="34"/>
      <c r="AH46" s="34"/>
      <c r="AI46" s="34"/>
      <c r="AJ46" s="32"/>
      <c r="AK46" s="32"/>
      <c r="AL46" s="32"/>
    </row>
    <row r="47" spans="17:38" ht="33.75" x14ac:dyDescent="0.25">
      <c r="Q47" s="32"/>
      <c r="R47" s="32"/>
      <c r="S47" s="34"/>
      <c r="T47" s="34"/>
      <c r="U47" s="34"/>
      <c r="V47" s="34"/>
      <c r="W47" s="34"/>
      <c r="X47" s="32"/>
      <c r="Y47" s="34"/>
      <c r="Z47" s="34"/>
      <c r="AA47" s="34"/>
      <c r="AB47" s="34"/>
      <c r="AC47" s="34"/>
      <c r="AD47" s="32"/>
      <c r="AE47" s="34"/>
      <c r="AF47" s="34"/>
      <c r="AG47" s="34"/>
      <c r="AH47" s="34"/>
      <c r="AI47" s="34"/>
      <c r="AJ47" s="32"/>
      <c r="AK47" s="32"/>
      <c r="AL47" s="32"/>
    </row>
    <row r="48" spans="17:38" ht="33.75" x14ac:dyDescent="0.25">
      <c r="Q48" s="32"/>
      <c r="R48" s="32"/>
      <c r="S48" s="34"/>
      <c r="T48" s="34"/>
      <c r="U48" s="34"/>
      <c r="V48" s="34"/>
      <c r="W48" s="34"/>
      <c r="X48" s="32"/>
      <c r="Y48" s="34"/>
      <c r="Z48" s="34"/>
      <c r="AA48" s="34"/>
      <c r="AB48" s="34"/>
      <c r="AC48" s="34"/>
      <c r="AD48" s="32"/>
      <c r="AE48" s="34"/>
      <c r="AF48" s="34"/>
      <c r="AG48" s="34"/>
      <c r="AH48" s="34"/>
      <c r="AI48" s="34"/>
      <c r="AJ48" s="32"/>
      <c r="AK48" s="32"/>
      <c r="AL48" s="32"/>
    </row>
    <row r="49" spans="17:38" ht="33.75" x14ac:dyDescent="0.25">
      <c r="Q49" s="32"/>
      <c r="R49" s="32"/>
      <c r="S49" s="34"/>
      <c r="T49" s="34"/>
      <c r="U49" s="34"/>
      <c r="V49" s="34"/>
      <c r="W49" s="34"/>
      <c r="X49" s="32"/>
      <c r="Y49" s="34"/>
      <c r="Z49" s="34"/>
      <c r="AA49" s="34"/>
      <c r="AB49" s="34"/>
      <c r="AC49" s="34"/>
      <c r="AD49" s="32"/>
      <c r="AE49" s="34"/>
      <c r="AF49" s="34"/>
      <c r="AG49" s="34"/>
      <c r="AH49" s="34"/>
      <c r="AI49" s="34"/>
      <c r="AJ49" s="32"/>
      <c r="AK49" s="32"/>
      <c r="AL49" s="32"/>
    </row>
    <row r="50" spans="17:38" x14ac:dyDescent="0.25"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51" spans="17:38" x14ac:dyDescent="0.25"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</row>
    <row r="52" spans="17:38" x14ac:dyDescent="0.25"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</row>
  </sheetData>
  <mergeCells count="20">
    <mergeCell ref="Y32:AC32"/>
    <mergeCell ref="AE32:AI32"/>
    <mergeCell ref="S38:W38"/>
    <mergeCell ref="Y38:AC38"/>
    <mergeCell ref="AE38:AI38"/>
    <mergeCell ref="S44:W44"/>
    <mergeCell ref="Y44:AC44"/>
    <mergeCell ref="AE44:AI44"/>
    <mergeCell ref="C7:L7"/>
    <mergeCell ref="B8:C9"/>
    <mergeCell ref="M8:O8"/>
    <mergeCell ref="D9:L10"/>
    <mergeCell ref="M9:N10"/>
    <mergeCell ref="S32:W32"/>
    <mergeCell ref="C2:L2"/>
    <mergeCell ref="M2:O3"/>
    <mergeCell ref="C3:L3"/>
    <mergeCell ref="C4:L4"/>
    <mergeCell ref="M4:O5"/>
    <mergeCell ref="C5:L5"/>
  </mergeCells>
  <pageMargins left="0.7" right="0.7" top="0.75" bottom="0.75" header="0.3" footer="0.3"/>
  <pageSetup paperSize="9" scale="70" orientation="landscape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56"/>
  <sheetViews>
    <sheetView zoomScale="89" zoomScaleNormal="89" workbookViewId="0">
      <selection activeCell="B1" sqref="B1:O23"/>
    </sheetView>
  </sheetViews>
  <sheetFormatPr defaultRowHeight="15" x14ac:dyDescent="0.25"/>
  <cols>
    <col min="1" max="1" width="3.7109375" customWidth="1"/>
    <col min="2" max="2" width="7.85546875" bestFit="1" customWidth="1"/>
    <col min="3" max="3" width="26.42578125" bestFit="1" customWidth="1"/>
    <col min="4" max="4" width="13.140625" customWidth="1"/>
    <col min="5" max="5" width="16.5703125" customWidth="1"/>
    <col min="6" max="6" width="29.140625" customWidth="1"/>
    <col min="7" max="7" width="12.42578125" customWidth="1"/>
    <col min="8" max="8" width="30" customWidth="1"/>
    <col min="9" max="9" width="8.28515625" customWidth="1"/>
    <col min="10" max="10" width="8.28515625" hidden="1" customWidth="1"/>
    <col min="11" max="11" width="8.28515625" customWidth="1"/>
    <col min="12" max="12" width="8.28515625" hidden="1" customWidth="1"/>
    <col min="13" max="14" width="8.7109375" customWidth="1"/>
    <col min="15" max="15" width="10.7109375" customWidth="1"/>
    <col min="17" max="17" width="26.42578125" bestFit="1" customWidth="1"/>
  </cols>
  <sheetData>
    <row r="2" spans="2:15" ht="15.75" x14ac:dyDescent="0.25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2"/>
      <c r="O2" s="2"/>
    </row>
    <row r="3" spans="2:15" ht="15.75" x14ac:dyDescent="0.25">
      <c r="C3" s="1" t="s">
        <v>2</v>
      </c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2:15" ht="15" customHeight="1" x14ac:dyDescent="0.25">
      <c r="C4" s="3" t="s">
        <v>37</v>
      </c>
      <c r="D4" s="3"/>
      <c r="E4" s="3"/>
      <c r="F4" s="3"/>
      <c r="G4" s="3"/>
      <c r="H4" s="3"/>
      <c r="I4" s="3"/>
      <c r="J4" s="3"/>
      <c r="K4" s="3"/>
      <c r="L4" s="3"/>
      <c r="M4" s="4">
        <v>44093</v>
      </c>
      <c r="N4" s="4"/>
      <c r="O4" s="4"/>
    </row>
    <row r="5" spans="2:15" ht="15.75" x14ac:dyDescent="0.25">
      <c r="C5" s="5" t="s">
        <v>3</v>
      </c>
      <c r="D5" s="5"/>
      <c r="E5" s="5"/>
      <c r="F5" s="5"/>
      <c r="G5" s="5"/>
      <c r="H5" s="5"/>
      <c r="I5" s="5"/>
      <c r="J5" s="5"/>
      <c r="K5" s="5"/>
      <c r="L5" s="5"/>
      <c r="M5" s="4"/>
      <c r="N5" s="4"/>
      <c r="O5" s="4"/>
    </row>
    <row r="6" spans="2:15" ht="6" customHeight="1" x14ac:dyDescent="0.25">
      <c r="C6" s="6"/>
      <c r="D6" s="6"/>
      <c r="E6" s="6"/>
      <c r="F6" s="6"/>
      <c r="G6" s="6"/>
      <c r="H6" s="6"/>
      <c r="L6" s="6"/>
      <c r="M6" s="6"/>
      <c r="N6" s="6"/>
    </row>
    <row r="7" spans="2:15" ht="18.75" x14ac:dyDescent="0.3">
      <c r="C7" s="7" t="s">
        <v>88</v>
      </c>
      <c r="D7" s="7"/>
      <c r="E7" s="7"/>
      <c r="F7" s="7"/>
      <c r="G7" s="7"/>
      <c r="H7" s="7"/>
      <c r="I7" s="7"/>
      <c r="J7" s="7"/>
      <c r="K7" s="7"/>
      <c r="L7" s="7"/>
      <c r="M7" s="40"/>
      <c r="N7" s="41"/>
      <c r="O7" s="42"/>
    </row>
    <row r="8" spans="2:15" ht="15.75" x14ac:dyDescent="0.25">
      <c r="B8" s="11" t="s">
        <v>38</v>
      </c>
      <c r="C8" s="11"/>
      <c r="D8" s="12"/>
      <c r="I8" s="13"/>
      <c r="J8" s="13"/>
      <c r="K8" s="14" t="s">
        <v>147</v>
      </c>
      <c r="M8" s="39" t="s">
        <v>148</v>
      </c>
      <c r="N8" s="39"/>
      <c r="O8" s="39"/>
    </row>
    <row r="9" spans="2:15" ht="15" customHeight="1" x14ac:dyDescent="0.25">
      <c r="B9" s="11"/>
      <c r="C9" s="11"/>
      <c r="D9" s="16" t="s">
        <v>79</v>
      </c>
      <c r="E9" s="16"/>
      <c r="F9" s="16"/>
      <c r="G9" s="16"/>
      <c r="H9" s="16"/>
      <c r="I9" s="16"/>
      <c r="J9" s="16"/>
      <c r="K9" s="16"/>
      <c r="L9" s="16"/>
      <c r="M9" s="17"/>
      <c r="N9" s="17"/>
      <c r="O9" s="18"/>
    </row>
    <row r="10" spans="2:15" ht="15" customHeight="1" x14ac:dyDescent="0.25"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9"/>
    </row>
    <row r="11" spans="2:15" x14ac:dyDescent="0.25">
      <c r="B11" s="20" t="s">
        <v>8</v>
      </c>
      <c r="C11" s="20" t="s">
        <v>9</v>
      </c>
      <c r="D11" s="21" t="s">
        <v>10</v>
      </c>
      <c r="E11" s="21" t="s">
        <v>11</v>
      </c>
      <c r="F11" s="20" t="s">
        <v>12</v>
      </c>
      <c r="G11" s="21" t="s">
        <v>13</v>
      </c>
      <c r="H11" s="20" t="s">
        <v>14</v>
      </c>
      <c r="I11" s="21" t="s">
        <v>80</v>
      </c>
      <c r="J11" s="21" t="s">
        <v>81</v>
      </c>
      <c r="K11" s="21" t="s">
        <v>82</v>
      </c>
      <c r="L11" s="21" t="s">
        <v>17</v>
      </c>
      <c r="M11" s="20" t="s">
        <v>83</v>
      </c>
      <c r="N11" s="20" t="s">
        <v>20</v>
      </c>
      <c r="O11" s="20" t="s">
        <v>21</v>
      </c>
    </row>
    <row r="12" spans="2:15" x14ac:dyDescent="0.25">
      <c r="B12" s="22">
        <v>51</v>
      </c>
      <c r="C12" s="22" t="s">
        <v>149</v>
      </c>
      <c r="D12" s="23">
        <v>1983</v>
      </c>
      <c r="E12" s="23" t="s">
        <v>154</v>
      </c>
      <c r="F12" s="23" t="s">
        <v>155</v>
      </c>
      <c r="G12" s="23" t="s">
        <v>52</v>
      </c>
      <c r="H12" s="23" t="s">
        <v>156</v>
      </c>
      <c r="I12" s="23">
        <v>1</v>
      </c>
      <c r="J12" s="23">
        <f>Таблица11011263238445056[[#This Row],[1 Финал]]+Таблица11011263238445056[[#This Row],[2 Финал]]+Таблица11011263238445056[[#This Row],[УФ]]</f>
        <v>2</v>
      </c>
      <c r="K12" s="23">
        <v>1</v>
      </c>
      <c r="L12" s="23"/>
      <c r="M12" s="23">
        <f>Таблица11011263238445056[[#This Row],[2 Финал]]+Таблица11011263238445056[[#This Row],[1 Финал]]</f>
        <v>2</v>
      </c>
      <c r="N12" s="23">
        <f>ROW(Таблица11011263238445056[#This Row])-11</f>
        <v>1</v>
      </c>
      <c r="O12" s="24">
        <f>ROUND($O$17-(($O$17-1)*(Таблица11011263238445056[[#This Row],[МЕСТО]]^(0.5)-1))/($C$17^(0.5)-1),0)</f>
        <v>50</v>
      </c>
    </row>
    <row r="13" spans="2:15" x14ac:dyDescent="0.25">
      <c r="B13" s="22">
        <v>43</v>
      </c>
      <c r="C13" s="22" t="s">
        <v>150</v>
      </c>
      <c r="D13" s="23">
        <v>1987</v>
      </c>
      <c r="E13" s="23" t="s">
        <v>157</v>
      </c>
      <c r="F13" s="23" t="s">
        <v>158</v>
      </c>
      <c r="G13" s="23">
        <v>1</v>
      </c>
      <c r="H13" s="23" t="s">
        <v>159</v>
      </c>
      <c r="I13" s="23">
        <v>4</v>
      </c>
      <c r="J13" s="23">
        <f>Таблица11011263238445056[[#This Row],[1 Финал]]+Таблица11011263238445056[[#This Row],[2 Финал]]+Таблица11011263238445056[[#This Row],[УФ]]</f>
        <v>6</v>
      </c>
      <c r="K13" s="23">
        <v>2</v>
      </c>
      <c r="L13" s="23"/>
      <c r="M13" s="23">
        <f>Таблица11011263238445056[[#This Row],[2 Финал]]+Таблица11011263238445056[[#This Row],[1 Финал]]</f>
        <v>6</v>
      </c>
      <c r="N13" s="23">
        <f>ROW(Таблица11011263238445056[#This Row])-11</f>
        <v>2</v>
      </c>
      <c r="O13" s="24">
        <f>ROUND($O$17-(($O$17-1)*(Таблица11011263238445056[[#This Row],[МЕСТО]]^(0.5)-1))/($C$17^(0.5)-1),0)</f>
        <v>34</v>
      </c>
    </row>
    <row r="14" spans="2:15" x14ac:dyDescent="0.25">
      <c r="B14" s="22">
        <v>21</v>
      </c>
      <c r="C14" s="22" t="s">
        <v>151</v>
      </c>
      <c r="D14" s="23">
        <v>1994</v>
      </c>
      <c r="E14" s="23" t="s">
        <v>160</v>
      </c>
      <c r="F14" s="23" t="s">
        <v>63</v>
      </c>
      <c r="G14" s="23" t="s">
        <v>52</v>
      </c>
      <c r="H14" s="23" t="s">
        <v>161</v>
      </c>
      <c r="I14" s="23">
        <v>3</v>
      </c>
      <c r="J14" s="23">
        <f>Таблица11011263238445056[[#This Row],[1 Финал]]+Таблица11011263238445056[[#This Row],[2 Финал]]+Таблица11011263238445056[[#This Row],[УФ]]</f>
        <v>7</v>
      </c>
      <c r="K14" s="23">
        <v>4</v>
      </c>
      <c r="L14" s="23"/>
      <c r="M14" s="23">
        <f>Таблица11011263238445056[[#This Row],[2 Финал]]+Таблица11011263238445056[[#This Row],[1 Финал]]</f>
        <v>7</v>
      </c>
      <c r="N14" s="23">
        <f>ROW(Таблица11011263238445056[#This Row])-11</f>
        <v>3</v>
      </c>
      <c r="O14" s="24">
        <f>ROUND($O$17-(($O$17-1)*(Таблица11011263238445056[[#This Row],[МЕСТО]]^(0.5)-1))/($C$17^(0.5)-1),0)</f>
        <v>21</v>
      </c>
    </row>
    <row r="15" spans="2:15" x14ac:dyDescent="0.25">
      <c r="B15" s="22">
        <v>50</v>
      </c>
      <c r="C15" s="22" t="s">
        <v>152</v>
      </c>
      <c r="D15" s="23">
        <v>1972</v>
      </c>
      <c r="E15" s="23" t="s">
        <v>162</v>
      </c>
      <c r="F15" s="23" t="s">
        <v>163</v>
      </c>
      <c r="G15" s="23" t="s">
        <v>164</v>
      </c>
      <c r="H15" s="23" t="s">
        <v>165</v>
      </c>
      <c r="I15" s="23">
        <v>2</v>
      </c>
      <c r="J15" s="23">
        <f>Таблица11011263238445056[[#This Row],[1 Финал]]+Таблица11011263238445056[[#This Row],[2 Финал]]+Таблица11011263238445056[[#This Row],[УФ]]</f>
        <v>7</v>
      </c>
      <c r="K15" s="23">
        <v>5</v>
      </c>
      <c r="L15" s="23"/>
      <c r="M15" s="23">
        <f>Таблица11011263238445056[[#This Row],[2 Финал]]+Таблица11011263238445056[[#This Row],[1 Финал]]</f>
        <v>7</v>
      </c>
      <c r="N15" s="23">
        <f>ROW(Таблица11011263238445056[#This Row])-11</f>
        <v>4</v>
      </c>
      <c r="O15" s="24">
        <f>ROUND($O$17-(($O$17-1)*(Таблица11011263238445056[[#This Row],[МЕСТО]]^(0.5)-1))/($C$17^(0.5)-1),0)</f>
        <v>10</v>
      </c>
    </row>
    <row r="16" spans="2:15" ht="15.75" thickBot="1" x14ac:dyDescent="0.3">
      <c r="B16" s="22">
        <v>87</v>
      </c>
      <c r="C16" s="22" t="s">
        <v>153</v>
      </c>
      <c r="D16" s="23">
        <v>1979</v>
      </c>
      <c r="E16" s="23" t="s">
        <v>166</v>
      </c>
      <c r="F16" s="23" t="s">
        <v>155</v>
      </c>
      <c r="G16" s="23" t="s">
        <v>164</v>
      </c>
      <c r="H16" s="23" t="s">
        <v>167</v>
      </c>
      <c r="I16" s="23">
        <v>5</v>
      </c>
      <c r="J16" s="23">
        <f>Таблица11011263238445056[[#This Row],[1 Финал]]+Таблица11011263238445056[[#This Row],[2 Финал]]+Таблица11011263238445056[[#This Row],[УФ]]</f>
        <v>8</v>
      </c>
      <c r="K16" s="23">
        <v>3</v>
      </c>
      <c r="L16" s="23"/>
      <c r="M16" s="23">
        <f>Таблица11011263238445056[[#This Row],[2 Финал]]+Таблица11011263238445056[[#This Row],[1 Финал]]</f>
        <v>8</v>
      </c>
      <c r="N16" s="23">
        <f>ROW(Таблица11011263238445056[#This Row])-11</f>
        <v>5</v>
      </c>
      <c r="O16" s="24">
        <f>ROUND($O$17-(($O$17-1)*(Таблица11011263238445056[[#This Row],[МЕСТО]]^(0.5)-1))/($C$17^(0.5)-1),0)</f>
        <v>1</v>
      </c>
    </row>
    <row r="17" spans="2:39" ht="15.75" thickBot="1" x14ac:dyDescent="0.3">
      <c r="B17" s="25" t="s">
        <v>33</v>
      </c>
      <c r="C17" s="26">
        <f>COUNTA(Таблица11011263238445056[Фамилия, Имя водителя])</f>
        <v>5</v>
      </c>
      <c r="D17" s="26" t="str">
        <f>IF(COUNTA(Таблица11011263238445056[Фамилия, Имя водителя])=1,"пилот",IF(COUNTA(Таблица11011263238445056[Фамилия, Имя водителя])=2,"пилота",IF(COUNTA(Таблица11011263238445056[Фамилия, Имя водителя])=3,"пилота",IF(COUNTA(Таблица11011263238445056[Фамилия, Имя водителя])=4,"пилота","пилотов"))))</f>
        <v>пилотов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>
        <f>IF(C17&gt;=10,100,IF(C17=9,90,IF(C17=8,80,IF(C17=7,70,IF(C17=6,60,IF(C17=5,50,IF(C17=4,40,IF(C17=3,30,IF(C17=2,20,IF(C17&lt;=1,1,Ошибка))))))))))</f>
        <v>50</v>
      </c>
    </row>
    <row r="19" spans="2:39" x14ac:dyDescent="0.25">
      <c r="C19" s="28" t="s">
        <v>34</v>
      </c>
      <c r="E19" s="29" t="s">
        <v>40</v>
      </c>
    </row>
    <row r="20" spans="2:39" x14ac:dyDescent="0.25">
      <c r="E20" s="29" t="s">
        <v>41</v>
      </c>
      <c r="G20" t="s">
        <v>35</v>
      </c>
      <c r="I20" s="29" t="s">
        <v>44</v>
      </c>
      <c r="J20" s="29"/>
      <c r="M20" s="29"/>
    </row>
    <row r="21" spans="2:39" x14ac:dyDescent="0.25">
      <c r="C21" s="28" t="s">
        <v>36</v>
      </c>
      <c r="E21" s="29" t="s">
        <v>42</v>
      </c>
      <c r="I21" s="29" t="s">
        <v>45</v>
      </c>
      <c r="J21" s="30"/>
      <c r="M21" s="30"/>
    </row>
    <row r="22" spans="2:39" x14ac:dyDescent="0.25">
      <c r="E22" s="29" t="s">
        <v>43</v>
      </c>
    </row>
    <row r="24" spans="2:39" ht="23.25" x14ac:dyDescent="0.35">
      <c r="C24" s="31"/>
      <c r="F24" s="31"/>
    </row>
    <row r="30" spans="2:39" x14ac:dyDescent="0.25"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</row>
    <row r="31" spans="2:39" x14ac:dyDescent="0.25"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</row>
    <row r="32" spans="2:39" ht="23.25" x14ac:dyDescent="0.25">
      <c r="R32" s="32"/>
      <c r="S32" s="33"/>
      <c r="T32" s="33"/>
      <c r="U32" s="33"/>
      <c r="V32" s="33"/>
      <c r="W32" s="33"/>
      <c r="X32" s="32"/>
      <c r="Y32" s="33"/>
      <c r="Z32" s="33"/>
      <c r="AA32" s="33"/>
      <c r="AB32" s="33"/>
      <c r="AC32" s="33"/>
      <c r="AD32" s="32"/>
      <c r="AE32" s="33"/>
      <c r="AF32" s="33"/>
      <c r="AG32" s="33"/>
      <c r="AH32" s="33"/>
      <c r="AI32" s="33"/>
      <c r="AJ32" s="32"/>
      <c r="AK32" s="32"/>
      <c r="AL32" s="32"/>
      <c r="AM32" s="32"/>
    </row>
    <row r="33" spans="18:39" ht="33.75" x14ac:dyDescent="0.25">
      <c r="R33" s="32"/>
      <c r="S33" s="34"/>
      <c r="T33" s="34"/>
      <c r="U33" s="34"/>
      <c r="V33" s="34"/>
      <c r="W33" s="34"/>
      <c r="X33" s="32"/>
      <c r="Y33" s="34"/>
      <c r="Z33" s="34"/>
      <c r="AA33" s="34"/>
      <c r="AB33" s="34"/>
      <c r="AC33" s="34"/>
      <c r="AD33" s="32"/>
      <c r="AE33" s="34"/>
      <c r="AF33" s="34"/>
      <c r="AG33" s="34"/>
      <c r="AH33" s="34"/>
      <c r="AI33" s="34"/>
      <c r="AJ33" s="32"/>
      <c r="AK33" s="32"/>
      <c r="AL33" s="32"/>
      <c r="AM33" s="32"/>
    </row>
    <row r="34" spans="18:39" ht="33.75" x14ac:dyDescent="0.25">
      <c r="R34" s="32"/>
      <c r="S34" s="34"/>
      <c r="T34" s="34"/>
      <c r="U34" s="34"/>
      <c r="V34" s="34"/>
      <c r="W34" s="34"/>
      <c r="X34" s="32"/>
      <c r="Y34" s="34"/>
      <c r="Z34" s="34"/>
      <c r="AA34" s="34"/>
      <c r="AB34" s="34"/>
      <c r="AC34" s="34"/>
      <c r="AD34" s="32"/>
      <c r="AE34" s="34"/>
      <c r="AF34" s="34"/>
      <c r="AG34" s="34"/>
      <c r="AH34" s="34"/>
      <c r="AI34" s="34"/>
      <c r="AJ34" s="32"/>
      <c r="AK34" s="32"/>
      <c r="AL34" s="32"/>
      <c r="AM34" s="32"/>
    </row>
    <row r="35" spans="18:39" ht="33.75" x14ac:dyDescent="0.25">
      <c r="R35" s="32"/>
      <c r="S35" s="34"/>
      <c r="T35" s="34"/>
      <c r="U35" s="34"/>
      <c r="V35" s="34"/>
      <c r="W35" s="34"/>
      <c r="X35" s="32"/>
      <c r="Y35" s="34"/>
      <c r="Z35" s="34"/>
      <c r="AA35" s="34"/>
      <c r="AB35" s="34"/>
      <c r="AC35" s="34"/>
      <c r="AD35" s="32"/>
      <c r="AE35" s="34"/>
      <c r="AF35" s="34"/>
      <c r="AG35" s="34"/>
      <c r="AH35" s="34"/>
      <c r="AI35" s="34"/>
      <c r="AJ35" s="32"/>
      <c r="AK35" s="32"/>
      <c r="AL35" s="32"/>
      <c r="AM35" s="32"/>
    </row>
    <row r="36" spans="18:39" ht="33.75" x14ac:dyDescent="0.25">
      <c r="R36" s="32"/>
      <c r="S36" s="34"/>
      <c r="T36" s="34"/>
      <c r="U36" s="34"/>
      <c r="V36" s="34"/>
      <c r="W36" s="34"/>
      <c r="X36" s="32"/>
      <c r="Y36" s="34"/>
      <c r="Z36" s="34"/>
      <c r="AA36" s="34"/>
      <c r="AB36" s="34"/>
      <c r="AC36" s="34"/>
      <c r="AD36" s="32"/>
      <c r="AE36" s="34"/>
      <c r="AF36" s="34"/>
      <c r="AG36" s="34"/>
      <c r="AH36" s="34"/>
      <c r="AI36" s="34"/>
      <c r="AJ36" s="32"/>
      <c r="AK36" s="32"/>
      <c r="AL36" s="32"/>
      <c r="AM36" s="32"/>
    </row>
    <row r="37" spans="18:39" ht="33.75" x14ac:dyDescent="0.25">
      <c r="R37" s="32"/>
      <c r="S37" s="34"/>
      <c r="T37" s="34"/>
      <c r="U37" s="34"/>
      <c r="V37" s="34"/>
      <c r="W37" s="34"/>
      <c r="X37" s="32"/>
      <c r="Y37" s="34"/>
      <c r="Z37" s="34"/>
      <c r="AA37" s="34"/>
      <c r="AB37" s="34"/>
      <c r="AC37" s="34"/>
      <c r="AD37" s="32"/>
      <c r="AE37" s="34"/>
      <c r="AF37" s="34"/>
      <c r="AG37" s="34"/>
      <c r="AH37" s="34"/>
      <c r="AI37" s="34"/>
      <c r="AJ37" s="32"/>
      <c r="AK37" s="32"/>
      <c r="AL37" s="32"/>
      <c r="AM37" s="32"/>
    </row>
    <row r="38" spans="18:39" ht="23.25" x14ac:dyDescent="0.25">
      <c r="R38" s="32"/>
      <c r="S38" s="33"/>
      <c r="T38" s="33"/>
      <c r="U38" s="33"/>
      <c r="V38" s="33"/>
      <c r="W38" s="33"/>
      <c r="X38" s="32"/>
      <c r="Y38" s="33"/>
      <c r="Z38" s="33"/>
      <c r="AA38" s="33"/>
      <c r="AB38" s="33"/>
      <c r="AC38" s="33"/>
      <c r="AD38" s="32"/>
      <c r="AE38" s="33"/>
      <c r="AF38" s="33"/>
      <c r="AG38" s="33"/>
      <c r="AH38" s="33"/>
      <c r="AI38" s="33"/>
      <c r="AJ38" s="32"/>
      <c r="AK38" s="32"/>
      <c r="AL38" s="32"/>
      <c r="AM38" s="32"/>
    </row>
    <row r="39" spans="18:39" ht="33.75" x14ac:dyDescent="0.25">
      <c r="R39" s="32"/>
      <c r="S39" s="34"/>
      <c r="T39" s="34"/>
      <c r="U39" s="34"/>
      <c r="V39" s="34"/>
      <c r="W39" s="34"/>
      <c r="X39" s="32"/>
      <c r="Y39" s="34"/>
      <c r="Z39" s="34"/>
      <c r="AA39" s="34"/>
      <c r="AB39" s="34"/>
      <c r="AC39" s="34"/>
      <c r="AD39" s="32"/>
      <c r="AE39" s="34"/>
      <c r="AF39" s="34"/>
      <c r="AG39" s="34"/>
      <c r="AH39" s="34"/>
      <c r="AI39" s="34"/>
      <c r="AJ39" s="32"/>
      <c r="AK39" s="32"/>
      <c r="AL39" s="32"/>
      <c r="AM39" s="32"/>
    </row>
    <row r="40" spans="18:39" ht="33.75" x14ac:dyDescent="0.25">
      <c r="R40" s="32"/>
      <c r="S40" s="34"/>
      <c r="T40" s="34"/>
      <c r="U40" s="34"/>
      <c r="V40" s="34"/>
      <c r="W40" s="34"/>
      <c r="X40" s="32"/>
      <c r="Y40" s="34"/>
      <c r="Z40" s="34"/>
      <c r="AA40" s="34"/>
      <c r="AB40" s="34"/>
      <c r="AC40" s="34"/>
      <c r="AD40" s="32"/>
      <c r="AE40" s="34"/>
      <c r="AF40" s="34"/>
      <c r="AG40" s="34"/>
      <c r="AH40" s="34"/>
      <c r="AI40" s="34"/>
      <c r="AJ40" s="32"/>
      <c r="AK40" s="32"/>
      <c r="AL40" s="32"/>
      <c r="AM40" s="32"/>
    </row>
    <row r="41" spans="18:39" ht="33.75" x14ac:dyDescent="0.25">
      <c r="R41" s="32"/>
      <c r="S41" s="34"/>
      <c r="T41" s="34"/>
      <c r="U41" s="34"/>
      <c r="V41" s="34"/>
      <c r="W41" s="34"/>
      <c r="X41" s="32"/>
      <c r="Y41" s="34"/>
      <c r="Z41" s="34"/>
      <c r="AA41" s="34"/>
      <c r="AB41" s="34"/>
      <c r="AC41" s="34"/>
      <c r="AD41" s="32"/>
      <c r="AE41" s="34"/>
      <c r="AF41" s="34"/>
      <c r="AG41" s="34"/>
      <c r="AH41" s="34"/>
      <c r="AI41" s="34"/>
      <c r="AJ41" s="32"/>
      <c r="AK41" s="32"/>
      <c r="AL41" s="32"/>
      <c r="AM41" s="32"/>
    </row>
    <row r="42" spans="18:39" ht="33.75" x14ac:dyDescent="0.25">
      <c r="R42" s="32"/>
      <c r="S42" s="34"/>
      <c r="T42" s="34"/>
      <c r="U42" s="34"/>
      <c r="V42" s="34"/>
      <c r="W42" s="34"/>
      <c r="X42" s="32"/>
      <c r="Y42" s="34"/>
      <c r="Z42" s="34"/>
      <c r="AA42" s="34"/>
      <c r="AB42" s="34"/>
      <c r="AC42" s="34"/>
      <c r="AD42" s="32"/>
      <c r="AE42" s="34"/>
      <c r="AF42" s="34"/>
      <c r="AG42" s="34"/>
      <c r="AH42" s="34"/>
      <c r="AI42" s="34"/>
      <c r="AJ42" s="32"/>
      <c r="AK42" s="32"/>
      <c r="AL42" s="32"/>
      <c r="AM42" s="32"/>
    </row>
    <row r="43" spans="18:39" ht="33.75" x14ac:dyDescent="0.25">
      <c r="R43" s="32"/>
      <c r="S43" s="34"/>
      <c r="T43" s="34"/>
      <c r="U43" s="34"/>
      <c r="V43" s="34"/>
      <c r="W43" s="34"/>
      <c r="X43" s="32"/>
      <c r="Y43" s="34"/>
      <c r="Z43" s="34"/>
      <c r="AA43" s="34"/>
      <c r="AB43" s="34"/>
      <c r="AC43" s="34"/>
      <c r="AD43" s="32"/>
      <c r="AE43" s="34"/>
      <c r="AF43" s="34"/>
      <c r="AG43" s="34"/>
      <c r="AH43" s="34"/>
      <c r="AI43" s="34"/>
      <c r="AJ43" s="32"/>
      <c r="AK43" s="32"/>
      <c r="AL43" s="32"/>
      <c r="AM43" s="32"/>
    </row>
    <row r="44" spans="18:39" ht="23.25" x14ac:dyDescent="0.25">
      <c r="R44" s="32"/>
      <c r="S44" s="33"/>
      <c r="T44" s="33"/>
      <c r="U44" s="33"/>
      <c r="V44" s="33"/>
      <c r="W44" s="33"/>
      <c r="X44" s="32"/>
      <c r="Y44" s="33"/>
      <c r="Z44" s="33"/>
      <c r="AA44" s="33"/>
      <c r="AB44" s="33"/>
      <c r="AC44" s="33"/>
      <c r="AD44" s="32"/>
      <c r="AE44" s="33"/>
      <c r="AF44" s="33"/>
      <c r="AG44" s="33"/>
      <c r="AH44" s="33"/>
      <c r="AI44" s="33"/>
      <c r="AJ44" s="32"/>
      <c r="AK44" s="32"/>
      <c r="AL44" s="32"/>
      <c r="AM44" s="32"/>
    </row>
    <row r="45" spans="18:39" ht="33.75" x14ac:dyDescent="0.25">
      <c r="R45" s="32"/>
      <c r="S45" s="34"/>
      <c r="T45" s="34"/>
      <c r="U45" s="34"/>
      <c r="V45" s="34"/>
      <c r="W45" s="34"/>
      <c r="X45" s="32"/>
      <c r="Y45" s="34"/>
      <c r="Z45" s="34"/>
      <c r="AA45" s="34"/>
      <c r="AB45" s="34"/>
      <c r="AC45" s="34"/>
      <c r="AD45" s="32"/>
      <c r="AE45" s="34"/>
      <c r="AF45" s="34"/>
      <c r="AG45" s="34"/>
      <c r="AH45" s="34"/>
      <c r="AI45" s="34"/>
      <c r="AJ45" s="32"/>
      <c r="AK45" s="32"/>
      <c r="AL45" s="32"/>
      <c r="AM45" s="32"/>
    </row>
    <row r="46" spans="18:39" ht="33.75" x14ac:dyDescent="0.25">
      <c r="R46" s="32"/>
      <c r="S46" s="34"/>
      <c r="T46" s="34"/>
      <c r="U46" s="34"/>
      <c r="V46" s="34"/>
      <c r="W46" s="34"/>
      <c r="X46" s="32"/>
      <c r="Y46" s="34"/>
      <c r="Z46" s="34"/>
      <c r="AA46" s="34"/>
      <c r="AB46" s="34"/>
      <c r="AC46" s="34"/>
      <c r="AD46" s="32"/>
      <c r="AE46" s="34"/>
      <c r="AF46" s="34"/>
      <c r="AG46" s="34"/>
      <c r="AH46" s="34"/>
      <c r="AI46" s="34"/>
      <c r="AJ46" s="32"/>
      <c r="AK46" s="32"/>
      <c r="AL46" s="32"/>
      <c r="AM46" s="32"/>
    </row>
    <row r="47" spans="18:39" ht="33.75" x14ac:dyDescent="0.25">
      <c r="R47" s="32"/>
      <c r="S47" s="34"/>
      <c r="T47" s="34"/>
      <c r="U47" s="34"/>
      <c r="V47" s="34"/>
      <c r="W47" s="34"/>
      <c r="X47" s="32"/>
      <c r="Y47" s="34"/>
      <c r="Z47" s="34"/>
      <c r="AA47" s="34"/>
      <c r="AB47" s="34"/>
      <c r="AC47" s="34"/>
      <c r="AD47" s="32"/>
      <c r="AE47" s="34"/>
      <c r="AF47" s="34"/>
      <c r="AG47" s="34"/>
      <c r="AH47" s="34"/>
      <c r="AI47" s="34"/>
      <c r="AJ47" s="32"/>
      <c r="AK47" s="32"/>
      <c r="AL47" s="32"/>
      <c r="AM47" s="32"/>
    </row>
    <row r="48" spans="18:39" ht="33.75" x14ac:dyDescent="0.25">
      <c r="R48" s="32"/>
      <c r="S48" s="34"/>
      <c r="T48" s="34"/>
      <c r="U48" s="34"/>
      <c r="V48" s="34"/>
      <c r="W48" s="34"/>
      <c r="X48" s="32"/>
      <c r="Y48" s="34"/>
      <c r="Z48" s="34"/>
      <c r="AA48" s="34"/>
      <c r="AB48" s="34"/>
      <c r="AC48" s="34"/>
      <c r="AD48" s="32"/>
      <c r="AE48" s="34"/>
      <c r="AF48" s="34"/>
      <c r="AG48" s="34"/>
      <c r="AH48" s="34"/>
      <c r="AI48" s="34"/>
      <c r="AJ48" s="32"/>
      <c r="AK48" s="32"/>
      <c r="AL48" s="32"/>
      <c r="AM48" s="32"/>
    </row>
    <row r="49" spans="18:39" ht="33.75" x14ac:dyDescent="0.25">
      <c r="R49" s="32"/>
      <c r="S49" s="34"/>
      <c r="T49" s="34"/>
      <c r="U49" s="34"/>
      <c r="V49" s="34"/>
      <c r="W49" s="34"/>
      <c r="X49" s="32"/>
      <c r="Y49" s="34"/>
      <c r="Z49" s="34"/>
      <c r="AA49" s="34"/>
      <c r="AB49" s="34"/>
      <c r="AC49" s="34"/>
      <c r="AD49" s="32"/>
      <c r="AE49" s="34"/>
      <c r="AF49" s="34"/>
      <c r="AG49" s="34"/>
      <c r="AH49" s="34"/>
      <c r="AI49" s="34"/>
      <c r="AJ49" s="32"/>
      <c r="AK49" s="32"/>
      <c r="AL49" s="32"/>
      <c r="AM49" s="32"/>
    </row>
    <row r="50" spans="18:39" x14ac:dyDescent="0.25"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</row>
    <row r="51" spans="18:39" x14ac:dyDescent="0.25"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18:39" x14ac:dyDescent="0.25"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</row>
    <row r="53" spans="18:39" x14ac:dyDescent="0.25"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</row>
    <row r="54" spans="18:39" x14ac:dyDescent="0.25"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</row>
    <row r="55" spans="18:39" x14ac:dyDescent="0.25"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</row>
    <row r="56" spans="18:39" x14ac:dyDescent="0.25"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</row>
  </sheetData>
  <mergeCells count="20">
    <mergeCell ref="Y32:AC32"/>
    <mergeCell ref="AE32:AI32"/>
    <mergeCell ref="S38:W38"/>
    <mergeCell ref="Y38:AC38"/>
    <mergeCell ref="AE38:AI38"/>
    <mergeCell ref="S44:W44"/>
    <mergeCell ref="Y44:AC44"/>
    <mergeCell ref="AE44:AI44"/>
    <mergeCell ref="C7:L7"/>
    <mergeCell ref="B8:C9"/>
    <mergeCell ref="M8:O8"/>
    <mergeCell ref="D9:L10"/>
    <mergeCell ref="M9:N10"/>
    <mergeCell ref="S32:W32"/>
    <mergeCell ref="C2:L2"/>
    <mergeCell ref="M2:O3"/>
    <mergeCell ref="C3:L3"/>
    <mergeCell ref="C4:L4"/>
    <mergeCell ref="M4:O5"/>
    <mergeCell ref="C5:L5"/>
  </mergeCells>
  <pageMargins left="0.7" right="0.7" top="0.75" bottom="0.75" header="0.3" footer="0.3"/>
  <pageSetup paperSize="9" scale="70" orientation="landscape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51"/>
  <sheetViews>
    <sheetView zoomScaleNormal="100" workbookViewId="0">
      <selection activeCell="C7" sqref="C7:L7"/>
    </sheetView>
  </sheetViews>
  <sheetFormatPr defaultRowHeight="15" x14ac:dyDescent="0.25"/>
  <cols>
    <col min="1" max="1" width="3.7109375" customWidth="1"/>
    <col min="2" max="2" width="7.85546875" bestFit="1" customWidth="1"/>
    <col min="3" max="3" width="26.42578125" bestFit="1" customWidth="1"/>
    <col min="4" max="4" width="13.140625" customWidth="1"/>
    <col min="5" max="5" width="16.5703125" customWidth="1"/>
    <col min="6" max="6" width="29.140625" customWidth="1"/>
    <col min="7" max="7" width="12.42578125" customWidth="1"/>
    <col min="8" max="8" width="30" customWidth="1"/>
    <col min="9" max="9" width="8.28515625" customWidth="1"/>
    <col min="10" max="10" width="8.28515625" hidden="1" customWidth="1"/>
    <col min="11" max="11" width="8.28515625" customWidth="1"/>
    <col min="12" max="12" width="8.28515625" hidden="1" customWidth="1"/>
    <col min="13" max="14" width="8.7109375" customWidth="1"/>
    <col min="15" max="15" width="12.5703125" customWidth="1"/>
    <col min="17" max="17" width="26.42578125" bestFit="1" customWidth="1"/>
  </cols>
  <sheetData>
    <row r="2" spans="2:15" ht="15.75" x14ac:dyDescent="0.25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2"/>
      <c r="O2" s="2"/>
    </row>
    <row r="3" spans="2:15" ht="15.75" x14ac:dyDescent="0.25">
      <c r="C3" s="1" t="s">
        <v>2</v>
      </c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2:15" ht="15" customHeight="1" x14ac:dyDescent="0.25">
      <c r="C4" s="3" t="s">
        <v>37</v>
      </c>
      <c r="D4" s="3"/>
      <c r="E4" s="3"/>
      <c r="F4" s="3"/>
      <c r="G4" s="3"/>
      <c r="H4" s="3"/>
      <c r="I4" s="3"/>
      <c r="J4" s="3"/>
      <c r="K4" s="3"/>
      <c r="L4" s="3"/>
      <c r="M4" s="4">
        <v>44093</v>
      </c>
      <c r="N4" s="4"/>
      <c r="O4" s="4"/>
    </row>
    <row r="5" spans="2:15" ht="15.75" x14ac:dyDescent="0.25">
      <c r="C5" s="5" t="s">
        <v>3</v>
      </c>
      <c r="D5" s="5"/>
      <c r="E5" s="5"/>
      <c r="F5" s="5"/>
      <c r="G5" s="5"/>
      <c r="H5" s="5"/>
      <c r="I5" s="5"/>
      <c r="J5" s="5"/>
      <c r="K5" s="5"/>
      <c r="L5" s="5"/>
      <c r="M5" s="4"/>
      <c r="N5" s="4"/>
      <c r="O5" s="4"/>
    </row>
    <row r="6" spans="2:15" ht="6" customHeight="1" x14ac:dyDescent="0.25">
      <c r="C6" s="6"/>
      <c r="D6" s="6"/>
      <c r="E6" s="6"/>
      <c r="F6" s="6"/>
      <c r="G6" s="6"/>
      <c r="H6" s="6"/>
      <c r="L6" s="6"/>
      <c r="M6" s="6"/>
      <c r="N6" s="6"/>
    </row>
    <row r="7" spans="2:15" ht="18.75" x14ac:dyDescent="0.3">
      <c r="C7" s="7" t="s">
        <v>222</v>
      </c>
      <c r="D7" s="7"/>
      <c r="E7" s="7"/>
      <c r="F7" s="7"/>
      <c r="G7" s="7"/>
      <c r="H7" s="7"/>
      <c r="I7" s="7"/>
      <c r="J7" s="7"/>
      <c r="K7" s="7"/>
      <c r="L7" s="7"/>
      <c r="M7" s="8" t="s">
        <v>4</v>
      </c>
      <c r="N7" s="9"/>
      <c r="O7" s="10" t="s">
        <v>135</v>
      </c>
    </row>
    <row r="8" spans="2:15" ht="15.75" x14ac:dyDescent="0.25">
      <c r="B8" s="11" t="s">
        <v>38</v>
      </c>
      <c r="C8" s="11"/>
      <c r="D8" s="12"/>
      <c r="I8" s="13"/>
      <c r="J8" s="13"/>
      <c r="K8" s="14" t="s">
        <v>168</v>
      </c>
      <c r="M8" s="39" t="s">
        <v>169</v>
      </c>
      <c r="N8" s="39"/>
      <c r="O8" s="39"/>
    </row>
    <row r="9" spans="2:15" ht="15" customHeight="1" x14ac:dyDescent="0.25">
      <c r="B9" s="11"/>
      <c r="C9" s="11"/>
      <c r="D9" s="16" t="s">
        <v>79</v>
      </c>
      <c r="E9" s="16"/>
      <c r="F9" s="16"/>
      <c r="G9" s="16"/>
      <c r="H9" s="16"/>
      <c r="I9" s="16"/>
      <c r="J9" s="16"/>
      <c r="K9" s="16"/>
      <c r="L9" s="16"/>
      <c r="M9" s="17"/>
      <c r="N9" s="17"/>
      <c r="O9" s="18"/>
    </row>
    <row r="10" spans="2:15" ht="15" customHeight="1" x14ac:dyDescent="0.25"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9"/>
    </row>
    <row r="11" spans="2:15" ht="25.5" x14ac:dyDescent="0.25">
      <c r="B11" s="20" t="s">
        <v>8</v>
      </c>
      <c r="C11" s="20" t="s">
        <v>9</v>
      </c>
      <c r="D11" s="21" t="s">
        <v>10</v>
      </c>
      <c r="E11" s="21" t="s">
        <v>11</v>
      </c>
      <c r="F11" s="20" t="s">
        <v>12</v>
      </c>
      <c r="G11" s="21" t="s">
        <v>13</v>
      </c>
      <c r="H11" s="20" t="s">
        <v>14</v>
      </c>
      <c r="I11" s="21" t="s">
        <v>80</v>
      </c>
      <c r="J11" s="21" t="s">
        <v>81</v>
      </c>
      <c r="K11" s="21" t="s">
        <v>82</v>
      </c>
      <c r="L11" s="21" t="s">
        <v>17</v>
      </c>
      <c r="M11" s="20" t="s">
        <v>83</v>
      </c>
      <c r="N11" s="20" t="s">
        <v>20</v>
      </c>
      <c r="O11" s="20" t="s">
        <v>21</v>
      </c>
    </row>
    <row r="12" spans="2:15" x14ac:dyDescent="0.25">
      <c r="B12" s="22">
        <v>37</v>
      </c>
      <c r="C12" s="22" t="s">
        <v>170</v>
      </c>
      <c r="D12" s="23">
        <v>2005</v>
      </c>
      <c r="E12" s="23" t="s">
        <v>177</v>
      </c>
      <c r="F12" s="23" t="s">
        <v>63</v>
      </c>
      <c r="G12" s="23" t="s">
        <v>164</v>
      </c>
      <c r="H12" s="23" t="s">
        <v>117</v>
      </c>
      <c r="I12" s="23">
        <v>2</v>
      </c>
      <c r="J12" s="23">
        <f>Таблица1101126323844505662[[#This Row],[1 Финал]]+Таблица1101126323844505662[[#This Row],[2 Финал]]+Таблица1101126323844505662[[#This Row],[УФ]]</f>
        <v>3</v>
      </c>
      <c r="K12" s="23">
        <v>1</v>
      </c>
      <c r="L12" s="23"/>
      <c r="M12" s="23">
        <f>Таблица1101126323844505662[[#This Row],[2 Финал]]+Таблица1101126323844505662[[#This Row],[1 Финал]]</f>
        <v>3</v>
      </c>
      <c r="N12" s="23">
        <f>ROW(Таблица1101126323844505662[#This Row])-11</f>
        <v>1</v>
      </c>
      <c r="O12" s="24">
        <f>ROUND($O$19-(($O$19-1)*(Таблица1101126323844505662[[#This Row],[МЕСТО]]^(0.5)-1))/($C$19^(0.5)-1),0)</f>
        <v>70</v>
      </c>
    </row>
    <row r="13" spans="2:15" x14ac:dyDescent="0.25">
      <c r="B13" s="22">
        <v>96</v>
      </c>
      <c r="C13" s="22" t="s">
        <v>171</v>
      </c>
      <c r="D13" s="23">
        <v>1976</v>
      </c>
      <c r="E13" s="23" t="s">
        <v>178</v>
      </c>
      <c r="F13" s="23" t="s">
        <v>179</v>
      </c>
      <c r="G13" s="23" t="s">
        <v>52</v>
      </c>
      <c r="H13" s="23" t="s">
        <v>180</v>
      </c>
      <c r="I13" s="23">
        <v>3</v>
      </c>
      <c r="J13" s="23">
        <f>Таблица1101126323844505662[[#This Row],[1 Финал]]+Таблица1101126323844505662[[#This Row],[2 Финал]]+Таблица1101126323844505662[[#This Row],[УФ]]</f>
        <v>5</v>
      </c>
      <c r="K13" s="23">
        <v>2</v>
      </c>
      <c r="L13" s="23"/>
      <c r="M13" s="23">
        <f>Таблица1101126323844505662[[#This Row],[2 Финал]]+Таблица1101126323844505662[[#This Row],[1 Финал]]</f>
        <v>5</v>
      </c>
      <c r="N13" s="23">
        <f>ROW(Таблица1101126323844505662[#This Row])-11</f>
        <v>2</v>
      </c>
      <c r="O13" s="24">
        <f>ROUND($O$19-(($O$19-1)*(Таблица1101126323844505662[[#This Row],[МЕСТО]]^(0.5)-1))/($C$19^(0.5)-1),0)</f>
        <v>53</v>
      </c>
    </row>
    <row r="14" spans="2:15" x14ac:dyDescent="0.25">
      <c r="B14" s="22">
        <v>27</v>
      </c>
      <c r="C14" s="22" t="s">
        <v>172</v>
      </c>
      <c r="D14" s="23">
        <v>1994</v>
      </c>
      <c r="E14" s="23" t="s">
        <v>181</v>
      </c>
      <c r="F14" s="23" t="s">
        <v>155</v>
      </c>
      <c r="G14" s="23" t="s">
        <v>164</v>
      </c>
      <c r="H14" s="23" t="s">
        <v>182</v>
      </c>
      <c r="I14" s="23">
        <v>1</v>
      </c>
      <c r="J14" s="23">
        <f>Таблица1101126323844505662[[#This Row],[1 Финал]]+Таблица1101126323844505662[[#This Row],[2 Финал]]+Таблица1101126323844505662[[#This Row],[УФ]]</f>
        <v>7</v>
      </c>
      <c r="K14" s="23">
        <v>6</v>
      </c>
      <c r="L14" s="23"/>
      <c r="M14" s="23">
        <f>Таблица1101126323844505662[[#This Row],[2 Финал]]+Таблица1101126323844505662[[#This Row],[1 Финал]]</f>
        <v>7</v>
      </c>
      <c r="N14" s="23">
        <f>ROW(Таблица1101126323844505662[#This Row])-11</f>
        <v>3</v>
      </c>
      <c r="O14" s="24">
        <f>ROUND($O$19-(($O$19-1)*(Таблица1101126323844505662[[#This Row],[МЕСТО]]^(0.5)-1))/($C$19^(0.5)-1),0)</f>
        <v>39</v>
      </c>
    </row>
    <row r="15" spans="2:15" x14ac:dyDescent="0.25">
      <c r="B15" s="22">
        <v>97</v>
      </c>
      <c r="C15" s="22" t="s">
        <v>173</v>
      </c>
      <c r="D15" s="23">
        <v>1990</v>
      </c>
      <c r="E15" s="23" t="s">
        <v>183</v>
      </c>
      <c r="F15" s="23" t="s">
        <v>155</v>
      </c>
      <c r="G15" s="23" t="s">
        <v>164</v>
      </c>
      <c r="H15" s="23" t="s">
        <v>184</v>
      </c>
      <c r="I15" s="23">
        <v>5</v>
      </c>
      <c r="J15" s="23">
        <f>Таблица1101126323844505662[[#This Row],[1 Финал]]+Таблица1101126323844505662[[#This Row],[2 Финал]]+Таблица1101126323844505662[[#This Row],[УФ]]</f>
        <v>8</v>
      </c>
      <c r="K15" s="23">
        <v>3</v>
      </c>
      <c r="L15" s="23"/>
      <c r="M15" s="23">
        <f>Таблица1101126323844505662[[#This Row],[2 Финал]]+Таблица1101126323844505662[[#This Row],[1 Финал]]</f>
        <v>8</v>
      </c>
      <c r="N15" s="23">
        <f>ROW(Таблица1101126323844505662[#This Row])-11</f>
        <v>4</v>
      </c>
      <c r="O15" s="24">
        <f>ROUND($O$19-(($O$19-1)*(Таблица1101126323844505662[[#This Row],[МЕСТО]]^(0.5)-1))/($C$19^(0.5)-1),0)</f>
        <v>28</v>
      </c>
    </row>
    <row r="16" spans="2:15" x14ac:dyDescent="0.25">
      <c r="B16" s="22">
        <v>25</v>
      </c>
      <c r="C16" s="22" t="s">
        <v>174</v>
      </c>
      <c r="D16" s="23">
        <v>1999</v>
      </c>
      <c r="E16" s="23" t="s">
        <v>185</v>
      </c>
      <c r="F16" s="23" t="s">
        <v>63</v>
      </c>
      <c r="G16" s="23" t="s">
        <v>52</v>
      </c>
      <c r="H16" s="23" t="s">
        <v>186</v>
      </c>
      <c r="I16" s="23">
        <v>4</v>
      </c>
      <c r="J16" s="23">
        <f>Таблица1101126323844505662[[#This Row],[1 Финал]]+Таблица1101126323844505662[[#This Row],[2 Финал]]+Таблица1101126323844505662[[#This Row],[УФ]]</f>
        <v>8</v>
      </c>
      <c r="K16" s="23">
        <v>4</v>
      </c>
      <c r="L16" s="23"/>
      <c r="M16" s="23">
        <f>Таблица1101126323844505662[[#This Row],[2 Финал]]+Таблица1101126323844505662[[#This Row],[1 Финал]]</f>
        <v>8</v>
      </c>
      <c r="N16" s="23">
        <f>ROW(Таблица1101126323844505662[#This Row])-11</f>
        <v>5</v>
      </c>
      <c r="O16" s="24">
        <f>ROUND($O$19-(($O$19-1)*(Таблица1101126323844505662[[#This Row],[МЕСТО]]^(0.5)-1))/($C$19^(0.5)-1),0)</f>
        <v>18</v>
      </c>
    </row>
    <row r="17" spans="2:37" x14ac:dyDescent="0.25">
      <c r="B17" s="22">
        <v>14</v>
      </c>
      <c r="C17" s="22" t="s">
        <v>175</v>
      </c>
      <c r="D17" s="23">
        <v>1990</v>
      </c>
      <c r="E17" s="23" t="s">
        <v>187</v>
      </c>
      <c r="F17" s="23" t="s">
        <v>63</v>
      </c>
      <c r="G17" s="23" t="s">
        <v>52</v>
      </c>
      <c r="H17" s="23" t="s">
        <v>64</v>
      </c>
      <c r="I17" s="23">
        <v>7</v>
      </c>
      <c r="J17" s="23">
        <f>Таблица1101126323844505662[[#This Row],[1 Финал]]+Таблица1101126323844505662[[#This Row],[2 Финал]]+Таблица1101126323844505662[[#This Row],[УФ]]</f>
        <v>12</v>
      </c>
      <c r="K17" s="23">
        <v>5</v>
      </c>
      <c r="L17" s="23"/>
      <c r="M17" s="23">
        <f>Таблица1101126323844505662[[#This Row],[2 Финал]]+Таблица1101126323844505662[[#This Row],[1 Финал]]</f>
        <v>12</v>
      </c>
      <c r="N17" s="23">
        <f>ROW(Таблица1101126323844505662[#This Row])-11</f>
        <v>6</v>
      </c>
      <c r="O17" s="24">
        <f>ROUND($O$19-(($O$19-1)*(Таблица1101126323844505662[[#This Row],[МЕСТО]]^(0.5)-1))/($C$19^(0.5)-1),0)</f>
        <v>9</v>
      </c>
    </row>
    <row r="18" spans="2:37" ht="15.75" thickBot="1" x14ac:dyDescent="0.3">
      <c r="B18" s="22">
        <v>31</v>
      </c>
      <c r="C18" s="22" t="s">
        <v>176</v>
      </c>
      <c r="D18" s="23">
        <v>2002</v>
      </c>
      <c r="E18" s="23" t="s">
        <v>188</v>
      </c>
      <c r="F18" s="23" t="s">
        <v>55</v>
      </c>
      <c r="G18" s="23">
        <v>3</v>
      </c>
      <c r="H18" s="23" t="s">
        <v>56</v>
      </c>
      <c r="I18" s="23">
        <v>6</v>
      </c>
      <c r="J18" s="23">
        <f>Таблица1101126323844505662[[#This Row],[1 Финал]]+Таблица1101126323844505662[[#This Row],[2 Финал]]+Таблица1101126323844505662[[#This Row],[УФ]]</f>
        <v>13</v>
      </c>
      <c r="K18" s="23">
        <v>7</v>
      </c>
      <c r="L18" s="23"/>
      <c r="M18" s="23">
        <f>Таблица1101126323844505662[[#This Row],[2 Финал]]+Таблица1101126323844505662[[#This Row],[1 Финал]]</f>
        <v>13</v>
      </c>
      <c r="N18" s="23">
        <f>ROW(Таблица1101126323844505662[#This Row])-11</f>
        <v>7</v>
      </c>
      <c r="O18" s="24">
        <f>ROUND($O$19-(($O$19-1)*(Таблица1101126323844505662[[#This Row],[МЕСТО]]^(0.5)-1))/($C$19^(0.5)-1),0)</f>
        <v>1</v>
      </c>
    </row>
    <row r="19" spans="2:37" ht="15.75" thickBot="1" x14ac:dyDescent="0.3">
      <c r="B19" s="25" t="s">
        <v>33</v>
      </c>
      <c r="C19" s="26">
        <f>COUNTA(Таблица1101126323844505662[Фамилия, Имя водителя])</f>
        <v>7</v>
      </c>
      <c r="D19" s="26" t="str">
        <f>IF(COUNTA(Таблица1101126323844505662[Фамилия, Имя водителя])=1,"пилот",IF(COUNTA(Таблица1101126323844505662[Фамилия, Имя водителя])=2,"пилота",IF(COUNTA(Таблица1101126323844505662[Фамилия, Имя водителя])=3,"пилота",IF(COUNTA(Таблица1101126323844505662[Фамилия, Имя водителя])=4,"пилота","пилотов"))))</f>
        <v>пилотов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>
        <f>IF(C19&gt;=10,100,IF(C19=9,90,IF(C19=8,80,IF(C19=7,70,IF(C19=6,60,IF(C19=5,50,IF(C19=4,40,IF(C19=3,30,IF(C19=2,20,IF(C19&lt;=1,1,Ошибка))))))))))</f>
        <v>70</v>
      </c>
    </row>
    <row r="21" spans="2:37" x14ac:dyDescent="0.25">
      <c r="C21" s="28" t="s">
        <v>34</v>
      </c>
      <c r="E21" s="29" t="s">
        <v>40</v>
      </c>
    </row>
    <row r="22" spans="2:37" x14ac:dyDescent="0.25">
      <c r="E22" s="29" t="s">
        <v>41</v>
      </c>
      <c r="G22" t="s">
        <v>35</v>
      </c>
      <c r="I22" s="29" t="s">
        <v>44</v>
      </c>
      <c r="J22" s="29"/>
      <c r="M22" s="29"/>
    </row>
    <row r="23" spans="2:37" x14ac:dyDescent="0.25">
      <c r="C23" s="28" t="s">
        <v>36</v>
      </c>
      <c r="E23" s="29" t="s">
        <v>42</v>
      </c>
      <c r="I23" s="29" t="s">
        <v>45</v>
      </c>
      <c r="J23" s="30"/>
      <c r="M23" s="30"/>
    </row>
    <row r="24" spans="2:37" x14ac:dyDescent="0.25">
      <c r="E24" s="29" t="s">
        <v>43</v>
      </c>
    </row>
    <row r="26" spans="2:37" ht="23.25" x14ac:dyDescent="0.35">
      <c r="C26" s="31"/>
      <c r="F26" s="31"/>
    </row>
    <row r="30" spans="2:37" x14ac:dyDescent="0.25"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</row>
    <row r="31" spans="2:37" x14ac:dyDescent="0.25"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</row>
    <row r="32" spans="2:37" ht="23.25" x14ac:dyDescent="0.25">
      <c r="R32" s="32"/>
      <c r="S32" s="33"/>
      <c r="T32" s="33"/>
      <c r="U32" s="33"/>
      <c r="V32" s="33"/>
      <c r="W32" s="33"/>
      <c r="X32" s="32"/>
      <c r="Y32" s="33"/>
      <c r="Z32" s="33"/>
      <c r="AA32" s="33"/>
      <c r="AB32" s="33"/>
      <c r="AC32" s="33"/>
      <c r="AD32" s="32"/>
      <c r="AE32" s="33"/>
      <c r="AF32" s="33"/>
      <c r="AG32" s="33"/>
      <c r="AH32" s="33"/>
      <c r="AI32" s="33"/>
      <c r="AJ32" s="32"/>
      <c r="AK32" s="32"/>
    </row>
    <row r="33" spans="18:37" ht="33.75" x14ac:dyDescent="0.25">
      <c r="R33" s="32"/>
      <c r="S33" s="34"/>
      <c r="T33" s="34"/>
      <c r="U33" s="34"/>
      <c r="V33" s="34"/>
      <c r="W33" s="34"/>
      <c r="X33" s="32"/>
      <c r="Y33" s="34"/>
      <c r="Z33" s="34"/>
      <c r="AA33" s="34"/>
      <c r="AB33" s="34"/>
      <c r="AC33" s="34"/>
      <c r="AD33" s="32"/>
      <c r="AE33" s="34"/>
      <c r="AF33" s="34"/>
      <c r="AG33" s="34"/>
      <c r="AH33" s="34"/>
      <c r="AI33" s="34"/>
      <c r="AJ33" s="32"/>
      <c r="AK33" s="32"/>
    </row>
    <row r="34" spans="18:37" ht="33.75" x14ac:dyDescent="0.25">
      <c r="R34" s="32"/>
      <c r="S34" s="34"/>
      <c r="T34" s="34"/>
      <c r="U34" s="34"/>
      <c r="V34" s="34"/>
      <c r="W34" s="34"/>
      <c r="X34" s="32"/>
      <c r="Y34" s="34"/>
      <c r="Z34" s="34"/>
      <c r="AA34" s="34"/>
      <c r="AB34" s="34"/>
      <c r="AC34" s="34"/>
      <c r="AD34" s="32"/>
      <c r="AE34" s="34"/>
      <c r="AF34" s="34"/>
      <c r="AG34" s="34"/>
      <c r="AH34" s="34"/>
      <c r="AI34" s="34"/>
      <c r="AJ34" s="32"/>
      <c r="AK34" s="32"/>
    </row>
    <row r="35" spans="18:37" ht="33.75" x14ac:dyDescent="0.25">
      <c r="R35" s="32"/>
      <c r="S35" s="34"/>
      <c r="T35" s="34"/>
      <c r="U35" s="34"/>
      <c r="V35" s="34"/>
      <c r="W35" s="34"/>
      <c r="X35" s="32"/>
      <c r="Y35" s="34"/>
      <c r="Z35" s="34"/>
      <c r="AA35" s="34"/>
      <c r="AB35" s="34"/>
      <c r="AC35" s="34"/>
      <c r="AD35" s="32"/>
      <c r="AE35" s="34"/>
      <c r="AF35" s="34"/>
      <c r="AG35" s="43"/>
      <c r="AH35" s="34"/>
      <c r="AI35" s="34"/>
      <c r="AJ35" s="32"/>
      <c r="AK35" s="32"/>
    </row>
    <row r="36" spans="18:37" ht="33.75" x14ac:dyDescent="0.25">
      <c r="R36" s="32"/>
      <c r="S36" s="34"/>
      <c r="T36" s="34"/>
      <c r="U36" s="34"/>
      <c r="V36" s="34"/>
      <c r="W36" s="34"/>
      <c r="X36" s="32"/>
      <c r="Y36" s="34"/>
      <c r="Z36" s="34"/>
      <c r="AA36" s="34"/>
      <c r="AB36" s="34"/>
      <c r="AC36" s="34"/>
      <c r="AD36" s="32"/>
      <c r="AE36" s="34"/>
      <c r="AF36" s="34"/>
      <c r="AG36" s="34"/>
      <c r="AH36" s="34"/>
      <c r="AI36" s="34"/>
      <c r="AJ36" s="32"/>
      <c r="AK36" s="32"/>
    </row>
    <row r="37" spans="18:37" ht="33.75" x14ac:dyDescent="0.25">
      <c r="R37" s="32"/>
      <c r="S37" s="34"/>
      <c r="T37" s="34"/>
      <c r="U37" s="34"/>
      <c r="V37" s="34"/>
      <c r="W37" s="34"/>
      <c r="X37" s="32"/>
      <c r="Y37" s="34"/>
      <c r="Z37" s="34"/>
      <c r="AA37" s="34"/>
      <c r="AB37" s="34"/>
      <c r="AC37" s="34"/>
      <c r="AD37" s="32"/>
      <c r="AE37" s="34"/>
      <c r="AF37" s="34"/>
      <c r="AG37" s="34"/>
      <c r="AH37" s="34"/>
      <c r="AI37" s="34"/>
      <c r="AJ37" s="32"/>
      <c r="AK37" s="32"/>
    </row>
    <row r="38" spans="18:37" ht="23.25" x14ac:dyDescent="0.25">
      <c r="R38" s="32"/>
      <c r="S38" s="33"/>
      <c r="T38" s="33"/>
      <c r="U38" s="33"/>
      <c r="V38" s="33"/>
      <c r="W38" s="33"/>
      <c r="X38" s="32"/>
      <c r="Y38" s="33"/>
      <c r="Z38" s="33"/>
      <c r="AA38" s="33"/>
      <c r="AB38" s="33"/>
      <c r="AC38" s="33"/>
      <c r="AD38" s="32"/>
      <c r="AE38" s="33"/>
      <c r="AF38" s="33"/>
      <c r="AG38" s="33"/>
      <c r="AH38" s="33"/>
      <c r="AI38" s="33"/>
      <c r="AJ38" s="32"/>
      <c r="AK38" s="32"/>
    </row>
    <row r="39" spans="18:37" ht="33.75" x14ac:dyDescent="0.25">
      <c r="R39" s="32"/>
      <c r="S39" s="34"/>
      <c r="T39" s="34"/>
      <c r="U39" s="34"/>
      <c r="V39" s="34"/>
      <c r="W39" s="34"/>
      <c r="X39" s="32"/>
      <c r="Y39" s="34"/>
      <c r="Z39" s="34"/>
      <c r="AA39" s="34"/>
      <c r="AB39" s="34"/>
      <c r="AC39" s="34"/>
      <c r="AD39" s="32"/>
      <c r="AE39" s="34"/>
      <c r="AF39" s="34"/>
      <c r="AG39" s="34"/>
      <c r="AH39" s="34"/>
      <c r="AI39" s="34"/>
      <c r="AJ39" s="32"/>
      <c r="AK39" s="32"/>
    </row>
    <row r="40" spans="18:37" ht="33.75" x14ac:dyDescent="0.25">
      <c r="R40" s="32"/>
      <c r="S40" s="34"/>
      <c r="T40" s="34"/>
      <c r="U40" s="34"/>
      <c r="V40" s="34"/>
      <c r="W40" s="34"/>
      <c r="X40" s="32"/>
      <c r="Y40" s="34"/>
      <c r="Z40" s="34"/>
      <c r="AA40" s="34"/>
      <c r="AB40" s="34"/>
      <c r="AC40" s="34"/>
      <c r="AD40" s="32"/>
      <c r="AE40" s="34"/>
      <c r="AF40" s="34"/>
      <c r="AG40" s="34"/>
      <c r="AH40" s="34"/>
      <c r="AI40" s="34"/>
      <c r="AJ40" s="32"/>
      <c r="AK40" s="32"/>
    </row>
    <row r="41" spans="18:37" ht="33.75" x14ac:dyDescent="0.25">
      <c r="R41" s="32"/>
      <c r="S41" s="34"/>
      <c r="T41" s="34"/>
      <c r="U41" s="34"/>
      <c r="V41" s="34"/>
      <c r="W41" s="34"/>
      <c r="X41" s="32"/>
      <c r="Y41" s="34"/>
      <c r="Z41" s="34"/>
      <c r="AA41" s="34"/>
      <c r="AB41" s="34"/>
      <c r="AC41" s="34"/>
      <c r="AD41" s="32"/>
      <c r="AE41" s="34"/>
      <c r="AF41" s="34"/>
      <c r="AG41" s="35"/>
      <c r="AH41" s="34"/>
      <c r="AI41" s="34"/>
      <c r="AJ41" s="32"/>
      <c r="AK41" s="32"/>
    </row>
    <row r="42" spans="18:37" ht="33.75" x14ac:dyDescent="0.25">
      <c r="R42" s="32"/>
      <c r="S42" s="34"/>
      <c r="T42" s="34"/>
      <c r="U42" s="34"/>
      <c r="V42" s="34"/>
      <c r="W42" s="34"/>
      <c r="X42" s="32"/>
      <c r="Y42" s="34"/>
      <c r="Z42" s="34"/>
      <c r="AA42" s="34"/>
      <c r="AB42" s="34"/>
      <c r="AC42" s="34"/>
      <c r="AD42" s="32"/>
      <c r="AE42" s="34"/>
      <c r="AF42" s="34"/>
      <c r="AG42" s="34"/>
      <c r="AH42" s="34"/>
      <c r="AI42" s="34"/>
      <c r="AJ42" s="32"/>
      <c r="AK42" s="32"/>
    </row>
    <row r="43" spans="18:37" ht="33.75" x14ac:dyDescent="0.25">
      <c r="R43" s="32"/>
      <c r="S43" s="34"/>
      <c r="T43" s="34"/>
      <c r="U43" s="34"/>
      <c r="V43" s="34"/>
      <c r="W43" s="34"/>
      <c r="X43" s="32"/>
      <c r="Y43" s="34"/>
      <c r="Z43" s="34"/>
      <c r="AA43" s="34"/>
      <c r="AB43" s="34"/>
      <c r="AC43" s="34"/>
      <c r="AD43" s="32"/>
      <c r="AE43" s="34"/>
      <c r="AF43" s="34"/>
      <c r="AG43" s="34"/>
      <c r="AH43" s="34"/>
      <c r="AI43" s="34"/>
      <c r="AJ43" s="32"/>
      <c r="AK43" s="32"/>
    </row>
    <row r="44" spans="18:37" ht="23.25" x14ac:dyDescent="0.25">
      <c r="R44" s="32"/>
      <c r="S44" s="33"/>
      <c r="T44" s="33"/>
      <c r="U44" s="33"/>
      <c r="V44" s="33"/>
      <c r="W44" s="33"/>
      <c r="X44" s="32"/>
      <c r="Y44" s="33"/>
      <c r="Z44" s="33"/>
      <c r="AA44" s="33"/>
      <c r="AB44" s="33"/>
      <c r="AC44" s="33"/>
      <c r="AD44" s="32"/>
      <c r="AE44" s="33"/>
      <c r="AF44" s="33"/>
      <c r="AG44" s="33"/>
      <c r="AH44" s="33"/>
      <c r="AI44" s="33"/>
      <c r="AJ44" s="32"/>
      <c r="AK44" s="32"/>
    </row>
    <row r="45" spans="18:37" ht="33.75" x14ac:dyDescent="0.25">
      <c r="R45" s="32"/>
      <c r="S45" s="34"/>
      <c r="T45" s="34"/>
      <c r="U45" s="34"/>
      <c r="V45" s="34"/>
      <c r="W45" s="34"/>
      <c r="X45" s="32"/>
      <c r="Y45" s="34"/>
      <c r="Z45" s="34"/>
      <c r="AA45" s="34"/>
      <c r="AB45" s="34"/>
      <c r="AC45" s="34"/>
      <c r="AD45" s="32"/>
      <c r="AE45" s="34"/>
      <c r="AF45" s="34"/>
      <c r="AG45" s="34"/>
      <c r="AH45" s="34"/>
      <c r="AI45" s="34"/>
      <c r="AJ45" s="32"/>
      <c r="AK45" s="32"/>
    </row>
    <row r="46" spans="18:37" ht="33.75" x14ac:dyDescent="0.25">
      <c r="R46" s="32"/>
      <c r="S46" s="34"/>
      <c r="T46" s="34"/>
      <c r="U46" s="34"/>
      <c r="V46" s="34"/>
      <c r="W46" s="34"/>
      <c r="X46" s="32"/>
      <c r="Y46" s="34"/>
      <c r="Z46" s="34"/>
      <c r="AA46" s="34"/>
      <c r="AB46" s="34"/>
      <c r="AC46" s="34"/>
      <c r="AD46" s="32"/>
      <c r="AE46" s="34"/>
      <c r="AF46" s="34"/>
      <c r="AG46" s="34"/>
      <c r="AH46" s="34"/>
      <c r="AI46" s="34"/>
      <c r="AJ46" s="32"/>
      <c r="AK46" s="32"/>
    </row>
    <row r="47" spans="18:37" ht="33.75" x14ac:dyDescent="0.25">
      <c r="R47" s="32"/>
      <c r="S47" s="34"/>
      <c r="T47" s="34"/>
      <c r="U47" s="34"/>
      <c r="V47" s="34"/>
      <c r="W47" s="34"/>
      <c r="X47" s="32"/>
      <c r="Y47" s="34"/>
      <c r="Z47" s="34"/>
      <c r="AA47" s="34"/>
      <c r="AB47" s="34"/>
      <c r="AC47" s="34"/>
      <c r="AD47" s="32"/>
      <c r="AE47" s="34"/>
      <c r="AF47" s="34"/>
      <c r="AG47" s="43"/>
      <c r="AH47" s="34"/>
      <c r="AI47" s="34"/>
      <c r="AJ47" s="32"/>
      <c r="AK47" s="32"/>
    </row>
    <row r="48" spans="18:37" ht="33.75" x14ac:dyDescent="0.25">
      <c r="R48" s="32"/>
      <c r="S48" s="34"/>
      <c r="T48" s="34"/>
      <c r="U48" s="34"/>
      <c r="V48" s="34"/>
      <c r="W48" s="34"/>
      <c r="X48" s="32"/>
      <c r="Y48" s="34"/>
      <c r="Z48" s="34"/>
      <c r="AA48" s="34"/>
      <c r="AB48" s="34"/>
      <c r="AC48" s="34"/>
      <c r="AD48" s="32"/>
      <c r="AE48" s="34"/>
      <c r="AF48" s="34"/>
      <c r="AG48" s="34"/>
      <c r="AH48" s="34"/>
      <c r="AI48" s="34"/>
      <c r="AJ48" s="32"/>
      <c r="AK48" s="32"/>
    </row>
    <row r="49" spans="18:37" ht="33.75" x14ac:dyDescent="0.25">
      <c r="R49" s="32"/>
      <c r="S49" s="34"/>
      <c r="T49" s="34"/>
      <c r="U49" s="34"/>
      <c r="V49" s="34"/>
      <c r="W49" s="34"/>
      <c r="X49" s="32"/>
      <c r="Y49" s="34"/>
      <c r="Z49" s="34"/>
      <c r="AA49" s="34"/>
      <c r="AB49" s="34"/>
      <c r="AC49" s="34"/>
      <c r="AD49" s="32"/>
      <c r="AE49" s="34"/>
      <c r="AF49" s="34"/>
      <c r="AG49" s="34"/>
      <c r="AH49" s="34"/>
      <c r="AI49" s="34"/>
      <c r="AJ49" s="32"/>
      <c r="AK49" s="32"/>
    </row>
    <row r="50" spans="18:37" x14ac:dyDescent="0.25"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18:37" x14ac:dyDescent="0.25"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</sheetData>
  <mergeCells count="20">
    <mergeCell ref="Y32:AC32"/>
    <mergeCell ref="AE32:AI32"/>
    <mergeCell ref="S38:W38"/>
    <mergeCell ref="Y38:AC38"/>
    <mergeCell ref="AE38:AI38"/>
    <mergeCell ref="S44:W44"/>
    <mergeCell ref="Y44:AC44"/>
    <mergeCell ref="AE44:AI44"/>
    <mergeCell ref="C7:L7"/>
    <mergeCell ref="B8:C9"/>
    <mergeCell ref="M8:O8"/>
    <mergeCell ref="D9:L10"/>
    <mergeCell ref="M9:N10"/>
    <mergeCell ref="S32:W32"/>
    <mergeCell ref="C2:L2"/>
    <mergeCell ref="M2:O3"/>
    <mergeCell ref="C3:L3"/>
    <mergeCell ref="C4:L4"/>
    <mergeCell ref="M4:O5"/>
    <mergeCell ref="C5:L5"/>
  </mergeCells>
  <pageMargins left="0.7" right="0.7" top="0.75" bottom="0.75" header="0.3" footer="0.3"/>
  <pageSetup paperSize="9" scale="70" orientation="landscape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53"/>
  <sheetViews>
    <sheetView zoomScale="93" zoomScaleNormal="93" workbookViewId="0">
      <selection activeCell="F31" sqref="F31"/>
    </sheetView>
  </sheetViews>
  <sheetFormatPr defaultRowHeight="15" x14ac:dyDescent="0.25"/>
  <cols>
    <col min="1" max="1" width="3.7109375" customWidth="1"/>
    <col min="2" max="2" width="7.85546875" bestFit="1" customWidth="1"/>
    <col min="3" max="3" width="26.42578125" bestFit="1" customWidth="1"/>
    <col min="4" max="4" width="13.140625" customWidth="1"/>
    <col min="5" max="5" width="16.5703125" customWidth="1"/>
    <col min="6" max="6" width="29.140625" customWidth="1"/>
    <col min="7" max="7" width="12.42578125" customWidth="1"/>
    <col min="8" max="8" width="30" customWidth="1"/>
    <col min="9" max="9" width="8.28515625" customWidth="1"/>
    <col min="10" max="10" width="8.28515625" hidden="1" customWidth="1"/>
    <col min="11" max="11" width="8.28515625" customWidth="1"/>
    <col min="12" max="12" width="8.28515625" hidden="1" customWidth="1"/>
    <col min="13" max="14" width="8.7109375" customWidth="1"/>
    <col min="15" max="15" width="10.7109375" customWidth="1"/>
    <col min="17" max="17" width="26.42578125" bestFit="1" customWidth="1"/>
  </cols>
  <sheetData>
    <row r="2" spans="2:15" ht="15.75" x14ac:dyDescent="0.25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2"/>
      <c r="O2" s="2"/>
    </row>
    <row r="3" spans="2:15" ht="15.75" x14ac:dyDescent="0.25">
      <c r="C3" s="1" t="s">
        <v>2</v>
      </c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2:15" ht="15" customHeight="1" x14ac:dyDescent="0.25">
      <c r="C4" s="3" t="s">
        <v>37</v>
      </c>
      <c r="D4" s="3"/>
      <c r="E4" s="3"/>
      <c r="F4" s="3"/>
      <c r="G4" s="3"/>
      <c r="H4" s="3"/>
      <c r="I4" s="3"/>
      <c r="J4" s="3"/>
      <c r="K4" s="3"/>
      <c r="L4" s="3"/>
      <c r="M4" s="4">
        <v>44093</v>
      </c>
      <c r="N4" s="4"/>
      <c r="O4" s="4"/>
    </row>
    <row r="5" spans="2:15" ht="15.75" x14ac:dyDescent="0.25">
      <c r="C5" s="5" t="s">
        <v>3</v>
      </c>
      <c r="D5" s="5"/>
      <c r="E5" s="5"/>
      <c r="F5" s="5"/>
      <c r="G5" s="5"/>
      <c r="H5" s="5"/>
      <c r="I5" s="5"/>
      <c r="J5" s="5"/>
      <c r="K5" s="5"/>
      <c r="L5" s="5"/>
      <c r="M5" s="4"/>
      <c r="N5" s="4"/>
      <c r="O5" s="4"/>
    </row>
    <row r="6" spans="2:15" ht="6" customHeight="1" x14ac:dyDescent="0.25">
      <c r="C6" s="6"/>
      <c r="D6" s="6"/>
      <c r="E6" s="6"/>
      <c r="F6" s="6"/>
      <c r="G6" s="6"/>
      <c r="H6" s="6"/>
      <c r="L6" s="6"/>
      <c r="M6" s="6"/>
      <c r="N6" s="6"/>
    </row>
    <row r="7" spans="2:15" ht="18.75" x14ac:dyDescent="0.3">
      <c r="C7" s="7" t="s">
        <v>222</v>
      </c>
      <c r="D7" s="7"/>
      <c r="E7" s="7"/>
      <c r="F7" s="7"/>
      <c r="G7" s="7"/>
      <c r="H7" s="7"/>
      <c r="I7" s="7"/>
      <c r="J7" s="7"/>
      <c r="K7" s="7"/>
      <c r="L7" s="7"/>
      <c r="M7" s="8" t="s">
        <v>4</v>
      </c>
      <c r="N7" s="9"/>
      <c r="O7" s="10" t="s">
        <v>135</v>
      </c>
    </row>
    <row r="8" spans="2:15" ht="15.75" x14ac:dyDescent="0.25">
      <c r="B8" s="11" t="s">
        <v>38</v>
      </c>
      <c r="C8" s="11"/>
      <c r="D8" s="12"/>
      <c r="I8" s="13"/>
      <c r="J8" s="13"/>
      <c r="K8" s="14" t="s">
        <v>189</v>
      </c>
      <c r="M8" s="39" t="s">
        <v>190</v>
      </c>
      <c r="N8" s="39"/>
      <c r="O8" s="39"/>
    </row>
    <row r="9" spans="2:15" ht="15" customHeight="1" x14ac:dyDescent="0.25">
      <c r="B9" s="11"/>
      <c r="C9" s="11"/>
      <c r="D9" s="16" t="s">
        <v>79</v>
      </c>
      <c r="E9" s="16"/>
      <c r="F9" s="16"/>
      <c r="G9" s="16"/>
      <c r="H9" s="16"/>
      <c r="I9" s="16"/>
      <c r="J9" s="16"/>
      <c r="K9" s="16"/>
      <c r="L9" s="16"/>
      <c r="M9" s="17"/>
      <c r="N9" s="17"/>
      <c r="O9" s="18"/>
    </row>
    <row r="10" spans="2:15" ht="15" customHeight="1" x14ac:dyDescent="0.25"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9"/>
    </row>
    <row r="11" spans="2:15" x14ac:dyDescent="0.25">
      <c r="B11" s="20" t="s">
        <v>8</v>
      </c>
      <c r="C11" s="20" t="s">
        <v>9</v>
      </c>
      <c r="D11" s="21" t="s">
        <v>10</v>
      </c>
      <c r="E11" s="21" t="s">
        <v>11</v>
      </c>
      <c r="F11" s="20" t="s">
        <v>12</v>
      </c>
      <c r="G11" s="21" t="s">
        <v>13</v>
      </c>
      <c r="H11" s="20" t="s">
        <v>14</v>
      </c>
      <c r="I11" s="21" t="s">
        <v>80</v>
      </c>
      <c r="J11" s="21" t="s">
        <v>81</v>
      </c>
      <c r="K11" s="21" t="s">
        <v>82</v>
      </c>
      <c r="L11" s="21" t="s">
        <v>17</v>
      </c>
      <c r="M11" s="20" t="s">
        <v>83</v>
      </c>
      <c r="N11" s="20" t="s">
        <v>20</v>
      </c>
      <c r="O11" s="20" t="s">
        <v>21</v>
      </c>
    </row>
    <row r="12" spans="2:15" x14ac:dyDescent="0.25">
      <c r="B12" s="22">
        <v>83</v>
      </c>
      <c r="C12" s="22" t="s">
        <v>191</v>
      </c>
      <c r="D12" s="23">
        <v>1979</v>
      </c>
      <c r="E12" s="23" t="s">
        <v>199</v>
      </c>
      <c r="F12" s="23" t="s">
        <v>200</v>
      </c>
      <c r="G12" s="23" t="s">
        <v>142</v>
      </c>
      <c r="H12" s="23" t="s">
        <v>201</v>
      </c>
      <c r="I12" s="23">
        <v>1</v>
      </c>
      <c r="J12" s="23">
        <f>Таблица110112632384450[[#This Row],[1 Финал]]+Таблица110112632384450[[#This Row],[2 Финал]]+Таблица110112632384450[[#This Row],[УФ]]</f>
        <v>2</v>
      </c>
      <c r="K12" s="23">
        <v>1</v>
      </c>
      <c r="L12" s="23"/>
      <c r="M12" s="23">
        <f>Таблица110112632384450[[#This Row],[2 Финал]]+Таблица110112632384450[[#This Row],[1 Финал]]</f>
        <v>2</v>
      </c>
      <c r="N12" s="23">
        <f>ROW(Таблица110112632384450[#This Row])-11</f>
        <v>1</v>
      </c>
      <c r="O12" s="24">
        <f>ROUND($O$20-(($O$20-1)*(Таблица110112632384450[[#This Row],[МЕСТО]]^(0.5)-1))/($C$20^(0.5)-1),0)</f>
        <v>80</v>
      </c>
    </row>
    <row r="13" spans="2:15" x14ac:dyDescent="0.25">
      <c r="B13" s="22">
        <v>99</v>
      </c>
      <c r="C13" s="22" t="s">
        <v>192</v>
      </c>
      <c r="D13" s="23">
        <v>1982</v>
      </c>
      <c r="E13" s="23" t="s">
        <v>202</v>
      </c>
      <c r="F13" s="23" t="s">
        <v>203</v>
      </c>
      <c r="G13" s="23" t="s">
        <v>52</v>
      </c>
      <c r="H13" s="23" t="s">
        <v>204</v>
      </c>
      <c r="I13" s="23">
        <v>4</v>
      </c>
      <c r="J13" s="23">
        <f>Таблица110112632384450[[#This Row],[1 Финал]]+Таблица110112632384450[[#This Row],[2 Финал]]+Таблица110112632384450[[#This Row],[УФ]]</f>
        <v>6</v>
      </c>
      <c r="K13" s="23">
        <v>2</v>
      </c>
      <c r="L13" s="23"/>
      <c r="M13" s="23">
        <f>Таблица110112632384450[[#This Row],[2 Финал]]+Таблица110112632384450[[#This Row],[1 Финал]]</f>
        <v>6</v>
      </c>
      <c r="N13" s="23">
        <f>ROW(Таблица110112632384450[#This Row])-11</f>
        <v>2</v>
      </c>
      <c r="O13" s="24">
        <f>ROUND($O$20-(($O$20-1)*(Таблица110112632384450[[#This Row],[МЕСТО]]^(0.5)-1))/($C$20^(0.5)-1),0)</f>
        <v>62</v>
      </c>
    </row>
    <row r="14" spans="2:15" x14ac:dyDescent="0.25">
      <c r="B14" s="22">
        <v>57</v>
      </c>
      <c r="C14" s="22" t="s">
        <v>193</v>
      </c>
      <c r="D14" s="23">
        <v>1987</v>
      </c>
      <c r="E14" s="23" t="s">
        <v>205</v>
      </c>
      <c r="F14" s="23" t="s">
        <v>63</v>
      </c>
      <c r="G14" s="23" t="s">
        <v>52</v>
      </c>
      <c r="H14" s="23" t="s">
        <v>206</v>
      </c>
      <c r="I14" s="23">
        <v>5</v>
      </c>
      <c r="J14" s="23">
        <f>Таблица110112632384450[[#This Row],[1 Финал]]+Таблица110112632384450[[#This Row],[2 Финал]]+Таблица110112632384450[[#This Row],[УФ]]</f>
        <v>8</v>
      </c>
      <c r="K14" s="23">
        <v>3</v>
      </c>
      <c r="L14" s="23"/>
      <c r="M14" s="23">
        <f>Таблица110112632384450[[#This Row],[2 Финал]]+Таблица110112632384450[[#This Row],[1 Финал]]</f>
        <v>8</v>
      </c>
      <c r="N14" s="23">
        <f>ROW(Таблица110112632384450[#This Row])-11</f>
        <v>3</v>
      </c>
      <c r="O14" s="24">
        <f>ROUND($O$20-(($O$20-1)*(Таблица110112632384450[[#This Row],[МЕСТО]]^(0.5)-1))/($C$20^(0.5)-1),0)</f>
        <v>48</v>
      </c>
    </row>
    <row r="15" spans="2:15" x14ac:dyDescent="0.25">
      <c r="B15" s="22">
        <v>28</v>
      </c>
      <c r="C15" s="22" t="s">
        <v>194</v>
      </c>
      <c r="D15" s="23">
        <v>1973</v>
      </c>
      <c r="E15" s="23" t="s">
        <v>207</v>
      </c>
      <c r="F15" s="23" t="s">
        <v>200</v>
      </c>
      <c r="G15" s="23" t="s">
        <v>52</v>
      </c>
      <c r="H15" s="23" t="s">
        <v>208</v>
      </c>
      <c r="I15" s="23">
        <v>3</v>
      </c>
      <c r="J15" s="23">
        <f>Таблица110112632384450[[#This Row],[1 Финал]]+Таблица110112632384450[[#This Row],[2 Финал]]+Таблица110112632384450[[#This Row],[УФ]]</f>
        <v>8</v>
      </c>
      <c r="K15" s="23">
        <v>5</v>
      </c>
      <c r="L15" s="23"/>
      <c r="M15" s="23">
        <f>Таблица110112632384450[[#This Row],[2 Финал]]+Таблица110112632384450[[#This Row],[1 Финал]]</f>
        <v>8</v>
      </c>
      <c r="N15" s="23">
        <f>ROW(Таблица110112632384450[#This Row])-11</f>
        <v>4</v>
      </c>
      <c r="O15" s="24">
        <f>ROUND($O$20-(($O$20-1)*(Таблица110112632384450[[#This Row],[МЕСТО]]^(0.5)-1))/($C$20^(0.5)-1),0)</f>
        <v>37</v>
      </c>
    </row>
    <row r="16" spans="2:15" x14ac:dyDescent="0.25">
      <c r="B16" s="22">
        <v>27</v>
      </c>
      <c r="C16" s="22" t="s">
        <v>195</v>
      </c>
      <c r="D16" s="23">
        <v>1987</v>
      </c>
      <c r="E16" s="23" t="s">
        <v>209</v>
      </c>
      <c r="F16" s="23" t="s">
        <v>63</v>
      </c>
      <c r="G16" s="23" t="s">
        <v>52</v>
      </c>
      <c r="H16" s="23" t="s">
        <v>210</v>
      </c>
      <c r="I16" s="23">
        <v>2</v>
      </c>
      <c r="J16" s="23">
        <f>Таблица110112632384450[[#This Row],[1 Финал]]+Таблица110112632384450[[#This Row],[2 Финал]]+Таблица110112632384450[[#This Row],[УФ]]</f>
        <v>9</v>
      </c>
      <c r="K16" s="23">
        <v>7</v>
      </c>
      <c r="L16" s="23"/>
      <c r="M16" s="23">
        <f>Таблица110112632384450[[#This Row],[2 Финал]]+Таблица110112632384450[[#This Row],[1 Финал]]</f>
        <v>9</v>
      </c>
      <c r="N16" s="23">
        <f>ROW(Таблица110112632384450[#This Row])-11</f>
        <v>5</v>
      </c>
      <c r="O16" s="24">
        <f>ROUND($O$20-(($O$20-1)*(Таблица110112632384450[[#This Row],[МЕСТО]]^(0.5)-1))/($C$20^(0.5)-1),0)</f>
        <v>27</v>
      </c>
    </row>
    <row r="17" spans="2:38" x14ac:dyDescent="0.25">
      <c r="B17" s="22">
        <v>69</v>
      </c>
      <c r="C17" s="22" t="s">
        <v>196</v>
      </c>
      <c r="D17" s="23">
        <v>1988</v>
      </c>
      <c r="E17" s="23" t="s">
        <v>211</v>
      </c>
      <c r="F17" s="23" t="s">
        <v>212</v>
      </c>
      <c r="G17" s="23">
        <v>1</v>
      </c>
      <c r="H17" s="23" t="s">
        <v>213</v>
      </c>
      <c r="I17" s="23">
        <v>7</v>
      </c>
      <c r="J17" s="23">
        <f>Таблица110112632384450[[#This Row],[1 Финал]]+Таблица110112632384450[[#This Row],[2 Финал]]+Таблица110112632384450[[#This Row],[УФ]]</f>
        <v>11</v>
      </c>
      <c r="K17" s="23">
        <v>4</v>
      </c>
      <c r="L17" s="23"/>
      <c r="M17" s="23">
        <f>Таблица110112632384450[[#This Row],[2 Финал]]+Таблица110112632384450[[#This Row],[1 Финал]]</f>
        <v>11</v>
      </c>
      <c r="N17" s="23">
        <f>ROW(Таблица110112632384450[#This Row])-11</f>
        <v>6</v>
      </c>
      <c r="O17" s="24">
        <f>ROUND($O$20-(($O$20-1)*(Таблица110112632384450[[#This Row],[МЕСТО]]^(0.5)-1))/($C$20^(0.5)-1),0)</f>
        <v>17</v>
      </c>
    </row>
    <row r="18" spans="2:38" x14ac:dyDescent="0.25">
      <c r="B18" s="22">
        <v>50</v>
      </c>
      <c r="C18" s="22" t="s">
        <v>197</v>
      </c>
      <c r="D18" s="23">
        <v>1991</v>
      </c>
      <c r="E18" s="23" t="s">
        <v>214</v>
      </c>
      <c r="F18" s="23" t="s">
        <v>63</v>
      </c>
      <c r="G18" s="23" t="s">
        <v>52</v>
      </c>
      <c r="H18" s="23" t="s">
        <v>215</v>
      </c>
      <c r="I18" s="23">
        <v>6</v>
      </c>
      <c r="J18" s="23">
        <f>Таблица110112632384450[[#This Row],[1 Финал]]+Таблица110112632384450[[#This Row],[2 Финал]]+Таблица110112632384450[[#This Row],[УФ]]</f>
        <v>12</v>
      </c>
      <c r="K18" s="23">
        <v>6</v>
      </c>
      <c r="L18" s="23"/>
      <c r="M18" s="23">
        <f>Таблица110112632384450[[#This Row],[2 Финал]]+Таблица110112632384450[[#This Row],[1 Финал]]</f>
        <v>12</v>
      </c>
      <c r="N18" s="23">
        <f>ROW(Таблица110112632384450[#This Row])-11</f>
        <v>7</v>
      </c>
      <c r="O18" s="24">
        <f>ROUND($O$20-(($O$20-1)*(Таблица110112632384450[[#This Row],[МЕСТО]]^(0.5)-1))/($C$20^(0.5)-1),0)</f>
        <v>9</v>
      </c>
    </row>
    <row r="19" spans="2:38" ht="15.75" thickBot="1" x14ac:dyDescent="0.3">
      <c r="B19" s="22">
        <v>56</v>
      </c>
      <c r="C19" s="22" t="s">
        <v>198</v>
      </c>
      <c r="D19" s="23">
        <v>1986</v>
      </c>
      <c r="E19" s="23" t="s">
        <v>216</v>
      </c>
      <c r="F19" s="23" t="s">
        <v>217</v>
      </c>
      <c r="G19" s="23" t="s">
        <v>52</v>
      </c>
      <c r="H19" s="23" t="s">
        <v>218</v>
      </c>
      <c r="I19" s="23">
        <v>8</v>
      </c>
      <c r="J19" s="23">
        <f>Таблица110112632384450[[#This Row],[1 Финал]]+Таблица110112632384450[[#This Row],[2 Финал]]+Таблица110112632384450[[#This Row],[УФ]]</f>
        <v>16</v>
      </c>
      <c r="K19" s="23">
        <v>8</v>
      </c>
      <c r="L19" s="23"/>
      <c r="M19" s="23">
        <f>Таблица110112632384450[[#This Row],[2 Финал]]+Таблица110112632384450[[#This Row],[1 Финал]]</f>
        <v>16</v>
      </c>
      <c r="N19" s="23">
        <f>ROW(Таблица110112632384450[#This Row])-11</f>
        <v>8</v>
      </c>
      <c r="O19" s="24">
        <f>ROUND($O$20-(($O$20-1)*(Таблица110112632384450[[#This Row],[МЕСТО]]^(0.5)-1))/($C$20^(0.5)-1),0)</f>
        <v>1</v>
      </c>
    </row>
    <row r="20" spans="2:38" ht="15.75" thickBot="1" x14ac:dyDescent="0.3">
      <c r="B20" s="25" t="s">
        <v>33</v>
      </c>
      <c r="C20" s="26">
        <f>COUNTA(Таблица110112632384450[Фамилия, Имя водителя])</f>
        <v>8</v>
      </c>
      <c r="D20" s="26" t="str">
        <f>IF(COUNTA(Таблица110112632384450[Фамилия, Имя водителя])=1,"пилот",IF(COUNTA(Таблица110112632384450[Фамилия, Имя водителя])=2,"пилота",IF(COUNTA(Таблица110112632384450[Фамилия, Имя водителя])=3,"пилота",IF(COUNTA(Таблица110112632384450[Фамилия, Имя водителя])=4,"пилота","пилотов"))))</f>
        <v>пилотов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>
        <f>IF(C20&gt;=10,100,IF(C20=9,90,IF(C20=8,80,IF(C20=7,70,IF(C20=6,60,IF(C20=5,50,IF(C20=4,40,IF(C20=3,30,IF(C20=2,20,IF(C20&lt;=1,1,Ошибка))))))))))</f>
        <v>80</v>
      </c>
    </row>
    <row r="22" spans="2:38" x14ac:dyDescent="0.25">
      <c r="C22" s="28" t="s">
        <v>34</v>
      </c>
      <c r="E22" s="29" t="s">
        <v>40</v>
      </c>
    </row>
    <row r="23" spans="2:38" x14ac:dyDescent="0.25">
      <c r="E23" s="29" t="s">
        <v>41</v>
      </c>
      <c r="G23" t="s">
        <v>35</v>
      </c>
      <c r="I23" s="29" t="s">
        <v>44</v>
      </c>
      <c r="J23" s="29"/>
      <c r="M23" s="29"/>
    </row>
    <row r="24" spans="2:38" x14ac:dyDescent="0.25">
      <c r="C24" s="28" t="s">
        <v>36</v>
      </c>
      <c r="E24" s="29" t="s">
        <v>42</v>
      </c>
      <c r="I24" s="29" t="s">
        <v>45</v>
      </c>
      <c r="J24" s="30"/>
      <c r="M24" s="30"/>
    </row>
    <row r="25" spans="2:38" x14ac:dyDescent="0.25">
      <c r="E25" s="29" t="s">
        <v>43</v>
      </c>
    </row>
    <row r="27" spans="2:38" ht="23.25" x14ac:dyDescent="0.35">
      <c r="C27" s="31"/>
      <c r="F27" s="31"/>
    </row>
    <row r="31" spans="2:38" x14ac:dyDescent="0.25"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</row>
    <row r="32" spans="2:38" ht="23.25" x14ac:dyDescent="0.25">
      <c r="R32" s="32"/>
      <c r="S32" s="33"/>
      <c r="T32" s="33"/>
      <c r="U32" s="33"/>
      <c r="V32" s="33"/>
      <c r="W32" s="33"/>
      <c r="X32" s="32"/>
      <c r="Y32" s="33"/>
      <c r="Z32" s="33"/>
      <c r="AA32" s="33"/>
      <c r="AB32" s="33"/>
      <c r="AC32" s="33"/>
      <c r="AD32" s="32"/>
      <c r="AE32" s="33"/>
      <c r="AF32" s="33"/>
      <c r="AG32" s="33"/>
      <c r="AH32" s="33"/>
      <c r="AI32" s="33"/>
      <c r="AJ32" s="32"/>
      <c r="AK32" s="32"/>
      <c r="AL32" s="32"/>
    </row>
    <row r="33" spans="18:38" ht="33.75" x14ac:dyDescent="0.25">
      <c r="R33" s="32"/>
      <c r="S33" s="34"/>
      <c r="T33" s="34"/>
      <c r="U33" s="34"/>
      <c r="V33" s="34"/>
      <c r="W33" s="34"/>
      <c r="X33" s="32"/>
      <c r="Y33" s="34"/>
      <c r="Z33" s="34"/>
      <c r="AA33" s="34"/>
      <c r="AB33" s="34"/>
      <c r="AC33" s="34"/>
      <c r="AD33" s="32"/>
      <c r="AE33" s="34"/>
      <c r="AF33" s="34"/>
      <c r="AG33" s="34"/>
      <c r="AH33" s="34"/>
      <c r="AI33" s="34"/>
      <c r="AJ33" s="32"/>
      <c r="AK33" s="32"/>
      <c r="AL33" s="32"/>
    </row>
    <row r="34" spans="18:38" ht="33.75" x14ac:dyDescent="0.25">
      <c r="R34" s="32"/>
      <c r="S34" s="34"/>
      <c r="T34" s="34"/>
      <c r="U34" s="34"/>
      <c r="V34" s="34"/>
      <c r="W34" s="34"/>
      <c r="X34" s="32"/>
      <c r="Y34" s="34"/>
      <c r="Z34" s="34"/>
      <c r="AA34" s="34"/>
      <c r="AB34" s="34"/>
      <c r="AC34" s="34"/>
      <c r="AD34" s="32"/>
      <c r="AE34" s="34"/>
      <c r="AF34" s="34"/>
      <c r="AG34" s="34"/>
      <c r="AH34" s="34"/>
      <c r="AI34" s="34"/>
      <c r="AJ34" s="32"/>
      <c r="AK34" s="32"/>
      <c r="AL34" s="32"/>
    </row>
    <row r="35" spans="18:38" ht="33.75" x14ac:dyDescent="0.25">
      <c r="R35" s="32"/>
      <c r="S35" s="34"/>
      <c r="T35" s="34"/>
      <c r="U35" s="34"/>
      <c r="V35" s="34"/>
      <c r="W35" s="34"/>
      <c r="X35" s="32"/>
      <c r="Y35" s="34"/>
      <c r="Z35" s="34"/>
      <c r="AA35" s="34"/>
      <c r="AB35" s="34"/>
      <c r="AC35" s="34"/>
      <c r="AD35" s="32"/>
      <c r="AE35" s="34"/>
      <c r="AF35" s="34"/>
      <c r="AG35" s="34"/>
      <c r="AH35" s="34"/>
      <c r="AI35" s="34"/>
      <c r="AJ35" s="32"/>
      <c r="AK35" s="32"/>
      <c r="AL35" s="32"/>
    </row>
    <row r="36" spans="18:38" ht="33.75" x14ac:dyDescent="0.25">
      <c r="R36" s="32"/>
      <c r="S36" s="34"/>
      <c r="T36" s="34"/>
      <c r="U36" s="34"/>
      <c r="V36" s="34"/>
      <c r="W36" s="34"/>
      <c r="X36" s="32"/>
      <c r="Y36" s="34"/>
      <c r="Z36" s="34"/>
      <c r="AA36" s="34"/>
      <c r="AB36" s="34"/>
      <c r="AC36" s="34"/>
      <c r="AD36" s="32"/>
      <c r="AE36" s="34"/>
      <c r="AF36" s="34"/>
      <c r="AG36" s="34"/>
      <c r="AH36" s="34"/>
      <c r="AI36" s="34"/>
      <c r="AJ36" s="32"/>
      <c r="AK36" s="32"/>
      <c r="AL36" s="32"/>
    </row>
    <row r="37" spans="18:38" ht="33.75" x14ac:dyDescent="0.25">
      <c r="R37" s="32"/>
      <c r="S37" s="34"/>
      <c r="T37" s="34"/>
      <c r="U37" s="34"/>
      <c r="V37" s="34"/>
      <c r="W37" s="34"/>
      <c r="X37" s="32"/>
      <c r="Y37" s="34"/>
      <c r="Z37" s="34"/>
      <c r="AA37" s="34"/>
      <c r="AB37" s="34"/>
      <c r="AC37" s="34"/>
      <c r="AD37" s="32"/>
      <c r="AE37" s="34"/>
      <c r="AF37" s="34"/>
      <c r="AG37" s="34"/>
      <c r="AH37" s="34"/>
      <c r="AI37" s="34"/>
      <c r="AJ37" s="32"/>
      <c r="AK37" s="32"/>
      <c r="AL37" s="32"/>
    </row>
    <row r="38" spans="18:38" ht="23.25" x14ac:dyDescent="0.25">
      <c r="R38" s="32"/>
      <c r="S38" s="33"/>
      <c r="T38" s="33"/>
      <c r="U38" s="33"/>
      <c r="V38" s="33"/>
      <c r="W38" s="33"/>
      <c r="X38" s="32"/>
      <c r="Y38" s="33"/>
      <c r="Z38" s="33"/>
      <c r="AA38" s="33"/>
      <c r="AB38" s="33"/>
      <c r="AC38" s="33"/>
      <c r="AD38" s="32"/>
      <c r="AE38" s="33"/>
      <c r="AF38" s="33"/>
      <c r="AG38" s="33"/>
      <c r="AH38" s="33"/>
      <c r="AI38" s="33"/>
      <c r="AJ38" s="32"/>
      <c r="AK38" s="32"/>
      <c r="AL38" s="32"/>
    </row>
    <row r="39" spans="18:38" ht="33.75" x14ac:dyDescent="0.25">
      <c r="R39" s="32"/>
      <c r="S39" s="34"/>
      <c r="T39" s="34"/>
      <c r="U39" s="34"/>
      <c r="V39" s="34"/>
      <c r="W39" s="34"/>
      <c r="X39" s="32"/>
      <c r="Y39" s="34"/>
      <c r="Z39" s="34"/>
      <c r="AA39" s="34"/>
      <c r="AB39" s="34"/>
      <c r="AC39" s="34"/>
      <c r="AD39" s="32"/>
      <c r="AE39" s="34"/>
      <c r="AF39" s="34"/>
      <c r="AG39" s="34"/>
      <c r="AH39" s="34"/>
      <c r="AI39" s="34"/>
      <c r="AJ39" s="32"/>
      <c r="AK39" s="32"/>
      <c r="AL39" s="32"/>
    </row>
    <row r="40" spans="18:38" ht="33.75" x14ac:dyDescent="0.25">
      <c r="R40" s="32"/>
      <c r="S40" s="34"/>
      <c r="T40" s="34"/>
      <c r="U40" s="34"/>
      <c r="V40" s="34"/>
      <c r="W40" s="34"/>
      <c r="X40" s="32"/>
      <c r="Y40" s="34"/>
      <c r="Z40" s="34"/>
      <c r="AA40" s="34"/>
      <c r="AB40" s="34"/>
      <c r="AC40" s="34"/>
      <c r="AD40" s="32"/>
      <c r="AE40" s="34"/>
      <c r="AF40" s="34"/>
      <c r="AG40" s="34"/>
      <c r="AH40" s="34"/>
      <c r="AI40" s="34"/>
      <c r="AJ40" s="32"/>
      <c r="AK40" s="32"/>
      <c r="AL40" s="32"/>
    </row>
    <row r="41" spans="18:38" ht="33.75" x14ac:dyDescent="0.25">
      <c r="R41" s="32"/>
      <c r="S41" s="34"/>
      <c r="T41" s="34"/>
      <c r="U41" s="34"/>
      <c r="V41" s="34"/>
      <c r="W41" s="34"/>
      <c r="X41" s="32"/>
      <c r="Y41" s="34"/>
      <c r="Z41" s="34"/>
      <c r="AA41" s="34"/>
      <c r="AB41" s="34"/>
      <c r="AC41" s="34"/>
      <c r="AD41" s="32"/>
      <c r="AE41" s="34"/>
      <c r="AF41" s="34"/>
      <c r="AG41" s="34"/>
      <c r="AH41" s="34"/>
      <c r="AI41" s="34"/>
      <c r="AJ41" s="32"/>
      <c r="AK41" s="32"/>
      <c r="AL41" s="32"/>
    </row>
    <row r="42" spans="18:38" ht="33.75" x14ac:dyDescent="0.25">
      <c r="R42" s="32"/>
      <c r="S42" s="34"/>
      <c r="T42" s="34"/>
      <c r="U42" s="34"/>
      <c r="V42" s="34"/>
      <c r="W42" s="34"/>
      <c r="X42" s="32"/>
      <c r="Y42" s="34"/>
      <c r="Z42" s="34"/>
      <c r="AA42" s="34"/>
      <c r="AB42" s="34"/>
      <c r="AC42" s="34"/>
      <c r="AD42" s="32"/>
      <c r="AE42" s="34"/>
      <c r="AF42" s="34"/>
      <c r="AG42" s="34"/>
      <c r="AH42" s="34"/>
      <c r="AI42" s="34"/>
      <c r="AJ42" s="32"/>
      <c r="AK42" s="32"/>
      <c r="AL42" s="32"/>
    </row>
    <row r="43" spans="18:38" ht="33.75" x14ac:dyDescent="0.25">
      <c r="R43" s="32"/>
      <c r="S43" s="34"/>
      <c r="T43" s="34"/>
      <c r="U43" s="34"/>
      <c r="V43" s="34"/>
      <c r="W43" s="34"/>
      <c r="X43" s="32"/>
      <c r="Y43" s="34"/>
      <c r="Z43" s="34"/>
      <c r="AA43" s="34"/>
      <c r="AB43" s="34"/>
      <c r="AC43" s="34"/>
      <c r="AD43" s="32"/>
      <c r="AE43" s="34"/>
      <c r="AF43" s="34"/>
      <c r="AG43" s="34"/>
      <c r="AH43" s="34"/>
      <c r="AI43" s="34"/>
      <c r="AJ43" s="32"/>
      <c r="AK43" s="32"/>
      <c r="AL43" s="32"/>
    </row>
    <row r="44" spans="18:38" ht="23.25" x14ac:dyDescent="0.25">
      <c r="R44" s="32"/>
      <c r="S44" s="33"/>
      <c r="T44" s="33"/>
      <c r="U44" s="33"/>
      <c r="V44" s="33"/>
      <c r="W44" s="33"/>
      <c r="X44" s="32"/>
      <c r="Y44" s="33"/>
      <c r="Z44" s="33"/>
      <c r="AA44" s="33"/>
      <c r="AB44" s="33"/>
      <c r="AC44" s="33"/>
      <c r="AD44" s="32"/>
      <c r="AE44" s="33"/>
      <c r="AF44" s="33"/>
      <c r="AG44" s="33"/>
      <c r="AH44" s="33"/>
      <c r="AI44" s="33"/>
      <c r="AJ44" s="32"/>
      <c r="AK44" s="32"/>
      <c r="AL44" s="32"/>
    </row>
    <row r="45" spans="18:38" ht="33.75" x14ac:dyDescent="0.25">
      <c r="R45" s="32"/>
      <c r="S45" s="34"/>
      <c r="T45" s="34"/>
      <c r="U45" s="34"/>
      <c r="V45" s="34"/>
      <c r="W45" s="34"/>
      <c r="X45" s="32"/>
      <c r="Y45" s="34"/>
      <c r="Z45" s="34"/>
      <c r="AA45" s="34"/>
      <c r="AB45" s="34"/>
      <c r="AC45" s="34"/>
      <c r="AD45" s="32"/>
      <c r="AE45" s="34"/>
      <c r="AF45" s="34"/>
      <c r="AG45" s="34"/>
      <c r="AH45" s="34"/>
      <c r="AI45" s="34"/>
      <c r="AJ45" s="32"/>
      <c r="AK45" s="32"/>
      <c r="AL45" s="32"/>
    </row>
    <row r="46" spans="18:38" ht="33.75" x14ac:dyDescent="0.25">
      <c r="R46" s="32"/>
      <c r="S46" s="34"/>
      <c r="T46" s="34"/>
      <c r="U46" s="34"/>
      <c r="V46" s="34"/>
      <c r="W46" s="34"/>
      <c r="X46" s="32"/>
      <c r="Y46" s="34"/>
      <c r="Z46" s="34"/>
      <c r="AA46" s="34"/>
      <c r="AB46" s="34"/>
      <c r="AC46" s="34"/>
      <c r="AD46" s="32"/>
      <c r="AE46" s="34"/>
      <c r="AF46" s="34"/>
      <c r="AG46" s="34"/>
      <c r="AH46" s="34"/>
      <c r="AI46" s="34"/>
      <c r="AJ46" s="32"/>
      <c r="AK46" s="32"/>
      <c r="AL46" s="32"/>
    </row>
    <row r="47" spans="18:38" ht="33.75" x14ac:dyDescent="0.25">
      <c r="R47" s="32"/>
      <c r="S47" s="34"/>
      <c r="T47" s="34"/>
      <c r="U47" s="34"/>
      <c r="V47" s="34"/>
      <c r="W47" s="34"/>
      <c r="X47" s="32"/>
      <c r="Y47" s="34"/>
      <c r="Z47" s="34"/>
      <c r="AA47" s="34"/>
      <c r="AB47" s="34"/>
      <c r="AC47" s="34"/>
      <c r="AD47" s="32"/>
      <c r="AE47" s="34"/>
      <c r="AF47" s="34"/>
      <c r="AG47" s="34"/>
      <c r="AH47" s="34"/>
      <c r="AI47" s="34"/>
      <c r="AJ47" s="32"/>
      <c r="AK47" s="32"/>
      <c r="AL47" s="32"/>
    </row>
    <row r="48" spans="18:38" ht="33.75" x14ac:dyDescent="0.25">
      <c r="R48" s="32"/>
      <c r="S48" s="34"/>
      <c r="T48" s="34"/>
      <c r="U48" s="34"/>
      <c r="V48" s="34"/>
      <c r="W48" s="34"/>
      <c r="X48" s="32"/>
      <c r="Y48" s="34"/>
      <c r="Z48" s="34"/>
      <c r="AA48" s="34"/>
      <c r="AB48" s="34"/>
      <c r="AC48" s="34"/>
      <c r="AD48" s="32"/>
      <c r="AE48" s="34"/>
      <c r="AF48" s="34"/>
      <c r="AG48" s="34"/>
      <c r="AH48" s="34"/>
      <c r="AI48" s="34"/>
      <c r="AJ48" s="32"/>
      <c r="AK48" s="32"/>
      <c r="AL48" s="32"/>
    </row>
    <row r="49" spans="18:38" ht="33.75" x14ac:dyDescent="0.25">
      <c r="R49" s="32"/>
      <c r="S49" s="34"/>
      <c r="T49" s="34"/>
      <c r="U49" s="34"/>
      <c r="V49" s="34"/>
      <c r="W49" s="34"/>
      <c r="X49" s="32"/>
      <c r="Y49" s="34"/>
      <c r="Z49" s="34"/>
      <c r="AA49" s="34"/>
      <c r="AB49" s="34"/>
      <c r="AC49" s="34"/>
      <c r="AD49" s="32"/>
      <c r="AE49" s="34"/>
      <c r="AF49" s="34"/>
      <c r="AG49" s="34"/>
      <c r="AH49" s="34"/>
      <c r="AI49" s="34"/>
      <c r="AJ49" s="32"/>
      <c r="AK49" s="32"/>
      <c r="AL49" s="32"/>
    </row>
    <row r="50" spans="18:38" x14ac:dyDescent="0.25"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51" spans="18:38" x14ac:dyDescent="0.25"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</row>
    <row r="52" spans="18:38" x14ac:dyDescent="0.25"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</row>
    <row r="53" spans="18:38" x14ac:dyDescent="0.25"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</row>
  </sheetData>
  <mergeCells count="20">
    <mergeCell ref="Y32:AC32"/>
    <mergeCell ref="AE32:AI32"/>
    <mergeCell ref="S38:W38"/>
    <mergeCell ref="Y38:AC38"/>
    <mergeCell ref="AE38:AI38"/>
    <mergeCell ref="S44:W44"/>
    <mergeCell ref="Y44:AC44"/>
    <mergeCell ref="AE44:AI44"/>
    <mergeCell ref="C7:L7"/>
    <mergeCell ref="B8:C9"/>
    <mergeCell ref="M8:O8"/>
    <mergeCell ref="D9:L10"/>
    <mergeCell ref="M9:N10"/>
    <mergeCell ref="S32:W32"/>
    <mergeCell ref="C2:L2"/>
    <mergeCell ref="M2:O3"/>
    <mergeCell ref="C3:L3"/>
    <mergeCell ref="C4:L4"/>
    <mergeCell ref="M4:O5"/>
    <mergeCell ref="C5:L5"/>
  </mergeCells>
  <pageMargins left="0.7" right="0.7" top="0.75" bottom="0.75" header="0.3" footer="0.3"/>
  <pageSetup paperSize="9" scale="70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Д3-мини</vt:lpstr>
      <vt:lpstr>Д3-250</vt:lpstr>
      <vt:lpstr>Багги 600</vt:lpstr>
      <vt:lpstr>Д2-Юниор(ОКА)</vt:lpstr>
      <vt:lpstr>Д2-Юниор</vt:lpstr>
      <vt:lpstr>Д3-Спринт</vt:lpstr>
      <vt:lpstr>Супер багги</vt:lpstr>
      <vt:lpstr>Супер 1600</vt:lpstr>
      <vt:lpstr>Д2-Классика</vt:lpstr>
      <vt:lpstr>'Багги 600'!Область_печати</vt:lpstr>
      <vt:lpstr>'Д2-Классика'!Область_печати</vt:lpstr>
      <vt:lpstr>'Д2-Юниор'!Область_печати</vt:lpstr>
      <vt:lpstr>'Д2-Юниор(ОКА)'!Область_печати</vt:lpstr>
      <vt:lpstr>'Д3-250'!Область_печати</vt:lpstr>
      <vt:lpstr>'Д3-мини'!Область_печати</vt:lpstr>
      <vt:lpstr>'Д3-Спринт'!Область_печати</vt:lpstr>
      <vt:lpstr>'Супер 1600'!Область_печати</vt:lpstr>
      <vt:lpstr>'Супер багги'!Область_печати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 Купцов</dc:creator>
  <cp:lastModifiedBy>Фёдор Купцов</cp:lastModifiedBy>
  <dcterms:created xsi:type="dcterms:W3CDTF">2020-09-21T07:07:57Z</dcterms:created>
  <dcterms:modified xsi:type="dcterms:W3CDTF">2020-09-21T07:34:22Z</dcterms:modified>
</cp:coreProperties>
</file>