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Константин\Соревнования\2021\МО\3Пушкино3001\"/>
    </mc:Choice>
  </mc:AlternateContent>
  <bookViews>
    <workbookView xWindow="0" yWindow="0" windowWidth="28800" windowHeight="12300"/>
  </bookViews>
  <sheets>
    <sheet name="Д3-Мини" sheetId="1" r:id="rId1"/>
    <sheet name="Д3-250" sheetId="3" r:id="rId2"/>
    <sheet name="Д2-Юниор" sheetId="4" r:id="rId3"/>
    <sheet name="Д2-Юниор (ОКА)" sheetId="2" r:id="rId4"/>
    <sheet name="Д3-спринт" sheetId="5" r:id="rId5"/>
    <sheet name="Д2-классика" sheetId="7" r:id="rId6"/>
    <sheet name="Супер 1600" sheetId="8" r:id="rId7"/>
  </sheets>
  <externalReferences>
    <externalReference r:id="rId8"/>
  </externalReferences>
  <definedNames>
    <definedName name="_xlnm.Print_Area" localSheetId="0">'Д3-Мини'!$A$1:$O$29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8" l="1"/>
  <c r="N16" i="8"/>
  <c r="D18" i="8"/>
  <c r="C18" i="8"/>
  <c r="O18" i="8" s="1"/>
  <c r="N17" i="8"/>
  <c r="M17" i="8"/>
  <c r="N15" i="8"/>
  <c r="M15" i="8"/>
  <c r="N14" i="8"/>
  <c r="M14" i="8"/>
  <c r="N13" i="8"/>
  <c r="M13" i="8"/>
  <c r="N12" i="8"/>
  <c r="M12" i="8"/>
  <c r="D23" i="7"/>
  <c r="C23" i="7"/>
  <c r="O23" i="7" s="1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12" i="7"/>
  <c r="M12" i="7"/>
  <c r="J13" i="5"/>
  <c r="M13" i="5"/>
  <c r="N13" i="5"/>
  <c r="J15" i="5"/>
  <c r="M15" i="5"/>
  <c r="N15" i="5"/>
  <c r="J16" i="5"/>
  <c r="M16" i="5"/>
  <c r="N16" i="5"/>
  <c r="N14" i="2"/>
  <c r="M14" i="2"/>
  <c r="M15" i="2"/>
  <c r="N15" i="2"/>
  <c r="M16" i="2"/>
  <c r="N16" i="2"/>
  <c r="D18" i="5"/>
  <c r="C18" i="5"/>
  <c r="O18" i="5" s="1"/>
  <c r="N17" i="5"/>
  <c r="M17" i="5"/>
  <c r="N14" i="5"/>
  <c r="M14" i="5"/>
  <c r="J14" i="5"/>
  <c r="N12" i="5"/>
  <c r="M12" i="5"/>
  <c r="J12" i="5"/>
  <c r="M17" i="3"/>
  <c r="N13" i="4"/>
  <c r="M13" i="4"/>
  <c r="D14" i="4"/>
  <c r="C14" i="4"/>
  <c r="O14" i="4" s="1"/>
  <c r="N12" i="4"/>
  <c r="M12" i="4"/>
  <c r="D18" i="2"/>
  <c r="C18" i="2"/>
  <c r="O18" i="2" s="1"/>
  <c r="N13" i="2"/>
  <c r="M13" i="2"/>
  <c r="N12" i="2"/>
  <c r="M12" i="2"/>
  <c r="N15" i="3"/>
  <c r="M15" i="3"/>
  <c r="J16" i="3"/>
  <c r="M16" i="3"/>
  <c r="N16" i="3"/>
  <c r="D18" i="3"/>
  <c r="C18" i="3"/>
  <c r="O18" i="3" s="1"/>
  <c r="N14" i="3"/>
  <c r="M14" i="3"/>
  <c r="J14" i="3"/>
  <c r="N13" i="3"/>
  <c r="M13" i="3"/>
  <c r="N12" i="3"/>
  <c r="M12" i="3"/>
  <c r="J12" i="3"/>
  <c r="O23" i="1"/>
  <c r="D23" i="1"/>
  <c r="C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</calcChain>
</file>

<file path=xl/sharedStrings.xml><?xml version="1.0" encoding="utf-8"?>
<sst xmlns="http://schemas.openxmlformats.org/spreadsheetml/2006/main" count="479" uniqueCount="187">
  <si>
    <t>МИНИСТЕРСТВО ФИЗИЧЕСКОЙ КУЛЬТУРЫ И СПОРТА МОСКОВСКОЙ ОБЛАСТИ</t>
  </si>
  <si>
    <t>Кросс (Autocross)</t>
  </si>
  <si>
    <t>ФЕДЕРАЦИЯ АВТОМОБИЛЬНОГО СПОРТА МОСКОВСКОЙ ОБЛАСТИ</t>
  </si>
  <si>
    <t>ООО "Нивашоп"</t>
  </si>
  <si>
    <t>№ ЕКП</t>
  </si>
  <si>
    <t>Д3-Мини</t>
  </si>
  <si>
    <t>1660381811Н</t>
  </si>
  <si>
    <t xml:space="preserve"> ИТОГОВЫЙ ПРОТОКОЛ ЛИЧНЫХ РЕЗУЛЬТАТОВ</t>
  </si>
  <si>
    <t>ст.№</t>
  </si>
  <si>
    <t>Фамилия, Имя водителя</t>
  </si>
  <si>
    <t>Год рождения</t>
  </si>
  <si>
    <t>№ лицензии (вод.)</t>
  </si>
  <si>
    <t>Субьект РФ/регион проживания</t>
  </si>
  <si>
    <t>Спорт. Разряд</t>
  </si>
  <si>
    <t>Заявитель/регион заявителя</t>
  </si>
  <si>
    <t>1 Финал</t>
  </si>
  <si>
    <t>2 П/Ф</t>
  </si>
  <si>
    <t>УФ</t>
  </si>
  <si>
    <t xml:space="preserve">2 Финал </t>
  </si>
  <si>
    <t>Итог</t>
  </si>
  <si>
    <t>МЕСТО</t>
  </si>
  <si>
    <t>Очки</t>
  </si>
  <si>
    <t>Овчинников Дмитрий</t>
  </si>
  <si>
    <t>Куликов Максим</t>
  </si>
  <si>
    <t>Плыплин Артемий</t>
  </si>
  <si>
    <t>Марченко Захар</t>
  </si>
  <si>
    <t>Жарков Тимофей</t>
  </si>
  <si>
    <t>Ледницкий Александр</t>
  </si>
  <si>
    <t>Сальников Мирон</t>
  </si>
  <si>
    <t>Кепов Даниил</t>
  </si>
  <si>
    <t>Барбаков Кирилл</t>
  </si>
  <si>
    <t>Аристов Андрей</t>
  </si>
  <si>
    <t>Внуков Максим</t>
  </si>
  <si>
    <t>Итого:</t>
  </si>
  <si>
    <t>Главный судья/Рук. Гонки</t>
  </si>
  <si>
    <t>Спортивный комиссар</t>
  </si>
  <si>
    <t>Главный секретарь</t>
  </si>
  <si>
    <t>З</t>
  </si>
  <si>
    <t>Управление по делам молодёжи, культуре и спорту Пушкинского района Московской области</t>
  </si>
  <si>
    <t>3 этап Первенства Московской области по Кроссу</t>
  </si>
  <si>
    <t>д. Братовщина</t>
  </si>
  <si>
    <t>Купцов К</t>
  </si>
  <si>
    <t>(CC 1К; аккр.№ В21-1418)</t>
  </si>
  <si>
    <t>Николаева Е.</t>
  </si>
  <si>
    <t>(CC 1К; аккр.№ В21-1417)</t>
  </si>
  <si>
    <t>Морозов А.</t>
  </si>
  <si>
    <t>(CC ВК; аккр.№ А21-235)</t>
  </si>
  <si>
    <t>Е-Ю 210586</t>
  </si>
  <si>
    <t>Московская обл./Химки</t>
  </si>
  <si>
    <t>3 юн.</t>
  </si>
  <si>
    <t>МБУ СШ по ТВС им. Е. Родионова/Химки</t>
  </si>
  <si>
    <t>Е-Ю 210565</t>
  </si>
  <si>
    <t>Тверская обл./Ржев</t>
  </si>
  <si>
    <t>1 юн.</t>
  </si>
  <si>
    <t>Куликов Роман/Ржев</t>
  </si>
  <si>
    <t>Д-Д 219090</t>
  </si>
  <si>
    <t>Москва</t>
  </si>
  <si>
    <t>б/р</t>
  </si>
  <si>
    <t>УСЦ "Перово" ДОСААФ/Москва</t>
  </si>
  <si>
    <t>Д-Д 219094</t>
  </si>
  <si>
    <t>Московская обл./Калининец</t>
  </si>
  <si>
    <t>Жарков Олег/Калининец</t>
  </si>
  <si>
    <t>Е-Ю 211074</t>
  </si>
  <si>
    <t>Гоночная команда МСК/Черноголовка</t>
  </si>
  <si>
    <t>Д-Д 219200</t>
  </si>
  <si>
    <t>Курская обл./Курск</t>
  </si>
  <si>
    <t>Кепов Александр/Курск</t>
  </si>
  <si>
    <t>Д-Д 219096</t>
  </si>
  <si>
    <t>Е-Д 219106</t>
  </si>
  <si>
    <t>Аристова Анна Витальевна/Москва</t>
  </si>
  <si>
    <t>Д-Д 219093</t>
  </si>
  <si>
    <t>Д-Д 219091</t>
  </si>
  <si>
    <t>Е-Д 209259</t>
  </si>
  <si>
    <t>Московская обл./Дмитров</t>
  </si>
  <si>
    <t>Внуков Алексей/Дмитров</t>
  </si>
  <si>
    <t>Д3-250</t>
  </si>
  <si>
    <t>1661001811Н</t>
  </si>
  <si>
    <t>ИТОГОВЫЙ ПРОТОКОЛ ЛИЧНЫХ РЕЗУЛЬТАТОВ</t>
  </si>
  <si>
    <t>1 П/Ф2</t>
  </si>
  <si>
    <t>2 Финал</t>
  </si>
  <si>
    <t>Логунов Лев</t>
  </si>
  <si>
    <t>Бычкова Наталья</t>
  </si>
  <si>
    <t>Воробъёв Иван</t>
  </si>
  <si>
    <t>Греков Ярослав</t>
  </si>
  <si>
    <t>Скуланов Герасим</t>
  </si>
  <si>
    <t>Д2-Юниор (ОКА)</t>
  </si>
  <si>
    <t>1660391811Н</t>
  </si>
  <si>
    <t>Семетюх Григорий</t>
  </si>
  <si>
    <t>Малкина Алиса</t>
  </si>
  <si>
    <t>Кубок "Kramar Motorsport"</t>
  </si>
  <si>
    <t>Д-Ю 210413</t>
  </si>
  <si>
    <t>Е-Ю 214250</t>
  </si>
  <si>
    <t>Московская обл./Сергиев Посад</t>
  </si>
  <si>
    <t>Паршкова С.В./Москва</t>
  </si>
  <si>
    <t>Д-Ю 210242</t>
  </si>
  <si>
    <t>Московская обл./Пушкино</t>
  </si>
  <si>
    <t>Малкин Дмитрий/Пушкино</t>
  </si>
  <si>
    <t>Е-Ю 211030</t>
  </si>
  <si>
    <t>Д-Ю 210236</t>
  </si>
  <si>
    <t>Д-Ю 210412</t>
  </si>
  <si>
    <t>Московская обл./Долгопрудный</t>
  </si>
  <si>
    <t>Д-Ю 210241</t>
  </si>
  <si>
    <t>Братовщина</t>
  </si>
  <si>
    <t>Братовщина/УСЦ "Перово" ДОСААФ</t>
  </si>
  <si>
    <t>Д2-Юниор</t>
  </si>
  <si>
    <t>Купцов Фёдор</t>
  </si>
  <si>
    <t>Огнев Александр</t>
  </si>
  <si>
    <t>Д-Ю 210410</t>
  </si>
  <si>
    <t>Е-Ю 211034</t>
  </si>
  <si>
    <t>Огнев Игорь/Москва</t>
  </si>
  <si>
    <t>Д3-Спринт</t>
  </si>
  <si>
    <t>1660341811Л</t>
  </si>
  <si>
    <t>Солодков Павел</t>
  </si>
  <si>
    <t>Апёнов Леонид</t>
  </si>
  <si>
    <t>Апёнов Иван</t>
  </si>
  <si>
    <t>2 этап Чемпионата Московской области по Кроссу</t>
  </si>
  <si>
    <t>Смоленская обл./Красный</t>
  </si>
  <si>
    <t>Солодков Павел/Красный</t>
  </si>
  <si>
    <t>Е 211086</t>
  </si>
  <si>
    <t>Московская обл./Зверосовхоз</t>
  </si>
  <si>
    <t>Апенов Леонид/Зверосовхоз</t>
  </si>
  <si>
    <t>Д 210433</t>
  </si>
  <si>
    <t>Апенов Иван/Зверосовхоз</t>
  </si>
  <si>
    <t>Бояринова Екатерина</t>
  </si>
  <si>
    <t>Сидоров Владислав</t>
  </si>
  <si>
    <t>Московская обл./Железнодорожный</t>
  </si>
  <si>
    <t>МС</t>
  </si>
  <si>
    <t>Московская обл./Истра</t>
  </si>
  <si>
    <t>КМС</t>
  </si>
  <si>
    <t>Сидоров Владислав/Истра</t>
  </si>
  <si>
    <t>Е 213091</t>
  </si>
  <si>
    <t>Е 211070</t>
  </si>
  <si>
    <t>С 21074</t>
  </si>
  <si>
    <t>Д2-Классика</t>
  </si>
  <si>
    <t>1660701811Л</t>
  </si>
  <si>
    <t>Петров Михаил</t>
  </si>
  <si>
    <t>Климентьев Павел</t>
  </si>
  <si>
    <t>Чернис Семён</t>
  </si>
  <si>
    <t>Симка Сергей</t>
  </si>
  <si>
    <t>Девятков Иван</t>
  </si>
  <si>
    <t>Попов Владимир</t>
  </si>
  <si>
    <t>Михайлов Олег</t>
  </si>
  <si>
    <t>Постарнаков Андрей</t>
  </si>
  <si>
    <t>Никитин Александр</t>
  </si>
  <si>
    <t>Беляев Максим</t>
  </si>
  <si>
    <t>Воронин Александр</t>
  </si>
  <si>
    <t>Е 212737</t>
  </si>
  <si>
    <t>Московская обл./Новосиньково</t>
  </si>
  <si>
    <t>Петров Михаил/Новосиньково</t>
  </si>
  <si>
    <t>Е 211031</t>
  </si>
  <si>
    <t>Климентьев Павел/Новосиньково</t>
  </si>
  <si>
    <t>Е 210648</t>
  </si>
  <si>
    <t>Московская обл./Бронницы</t>
  </si>
  <si>
    <t>Симка Сергей/Бронницы</t>
  </si>
  <si>
    <t>Е 212738</t>
  </si>
  <si>
    <t>Попов Владимир/Дмитров</t>
  </si>
  <si>
    <t>Е 211054</t>
  </si>
  <si>
    <t>Е 211076</t>
  </si>
  <si>
    <t>Постарнаков Андрей/Москва</t>
  </si>
  <si>
    <t>Е 211043</t>
  </si>
  <si>
    <t>Никитин Александр/Москва</t>
  </si>
  <si>
    <t>Е 211092</t>
  </si>
  <si>
    <t>Московская обл./Жуковский</t>
  </si>
  <si>
    <t>Беляев Максим/Москва</t>
  </si>
  <si>
    <t>Е 211046</t>
  </si>
  <si>
    <t>Девятков Иван/Москва</t>
  </si>
  <si>
    <t>Е 211044</t>
  </si>
  <si>
    <t>Чернис Семён/Москва</t>
  </si>
  <si>
    <t>Е 211085</t>
  </si>
  <si>
    <t>Московская обл./Ивантеевка</t>
  </si>
  <si>
    <t>Воронин Александр/Ивантеевка</t>
  </si>
  <si>
    <t>Супер 1600</t>
  </si>
  <si>
    <t>1660301811Л</t>
  </si>
  <si>
    <t>Матвеев Алексей</t>
  </si>
  <si>
    <t>Крюков Александр</t>
  </si>
  <si>
    <t>Смирнов Дмитрий</t>
  </si>
  <si>
    <t>Мазаева Наталья</t>
  </si>
  <si>
    <t>Маринов Владислав</t>
  </si>
  <si>
    <t>Д 211046</t>
  </si>
  <si>
    <t>Смоленская обл./Смоленск</t>
  </si>
  <si>
    <t>Д 210418</t>
  </si>
  <si>
    <t>Московская обл./Щелково</t>
  </si>
  <si>
    <t>DM-RACING/п. Развилка</t>
  </si>
  <si>
    <t>Д 210408</t>
  </si>
  <si>
    <t>Е 211087</t>
  </si>
  <si>
    <t>Смирнов Дмитрий/Пушкино</t>
  </si>
  <si>
    <t>Д 210238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</si>
</sst>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800]dddd\,\ mmmm\ dd\,\ yyyy"/>
    <numFmt numFmtId="165" formatCode="h:mm;@"/>
    <numFmt numFmtId="166" formatCode="0;;;@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.5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26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166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0" fillId="0" borderId="2" xfId="0" applyBorder="1"/>
    <xf numFmtId="0" fontId="1" fillId="0" borderId="3" xfId="0" applyFont="1" applyBorder="1"/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/>
    <xf numFmtId="0" fontId="0" fillId="0" borderId="0" xfId="0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right"/>
      <protection locked="0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NumberFormat="1" applyBorder="1"/>
    <xf numFmtId="0" fontId="0" fillId="0" borderId="4" xfId="0" applyNumberFormat="1" applyBorder="1" applyAlignment="1">
      <alignment horizontal="left" vertical="center" shrinkToFit="1"/>
    </xf>
    <xf numFmtId="0" fontId="0" fillId="0" borderId="5" xfId="0" applyNumberFormat="1" applyBorder="1" applyAlignment="1">
      <alignment horizontal="left" vertical="center" shrinkToFit="1"/>
    </xf>
    <xf numFmtId="0" fontId="1" fillId="0" borderId="2" xfId="0" applyFont="1" applyBorder="1"/>
    <xf numFmtId="0" fontId="1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115">
    <dxf>
      <numFmt numFmtId="0" formatCode="General"/>
      <alignment horizontal="center" vertical="center" textRotation="0" wrapText="0" indent="0" justifyLastLine="0" shrinkToFit="1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166" formatCode="0;;;@"/>
      <alignment horizontal="center" vertical="center" textRotation="0" wrapText="0" indent="0" justifyLastLine="0" shrinkToFit="1" readingOrder="0"/>
    </dxf>
    <dxf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textRotation="0" wrapText="0" indent="0" justifyLastLine="0" shrinkToFit="0" readingOrder="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Стиль таблицы 1" pivot="0" count="3">
      <tableStyleElement type="wholeTable" dxfId="114"/>
      <tableStyleElement type="headerRow" dxfId="113"/>
      <tableStyleElement type="totalRow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01_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явка"/>
      <sheetName val="ИНФО"/>
      <sheetName val="МЕДДОП_ПЕР"/>
      <sheetName val="Заявка_Д3_Мини"/>
      <sheetName val="Заявка_Д3_250"/>
      <sheetName val="Заявка_Багги_600"/>
      <sheetName val="Заявка_Д2_Юниор(Ока)"/>
      <sheetName val="Заявка_Д2_Юниор"/>
      <sheetName val="Заявка_Д3_Спринт"/>
      <sheetName val="Заявка_Д2-Классика"/>
      <sheetName val="Заявка_Супер_1600"/>
      <sheetName val="Заявка_Супер_багги"/>
      <sheetName val="Квала_Д3_Мини"/>
      <sheetName val="Квала_Д3_250"/>
      <sheetName val="Квала_Багги_600"/>
      <sheetName val="Квала_Д3_Юниор"/>
      <sheetName val="Квала_Д2_Юниор(Ока)"/>
      <sheetName val="Квала_Д2_Юниор"/>
      <sheetName val="Квала_Д3_Спринт"/>
      <sheetName val="Квала_Д2Н"/>
      <sheetName val="Квала_Д2_Классика"/>
      <sheetName val="Квала_Супер_багги"/>
      <sheetName val="Квала_Супер_1600"/>
      <sheetName val="Итог_Д3_Мини"/>
      <sheetName val="Итог_Д3_250"/>
      <sheetName val="Итог_Багги_600"/>
      <sheetName val="Итог_Д2_Юниор(Ока)"/>
      <sheetName val="Итог_Д2_Юниор"/>
      <sheetName val="Итог_Д3_Спринт"/>
      <sheetName val="Итог_Супер_1600"/>
      <sheetName val="Итог_Д2_Классика"/>
      <sheetName val="Итог_Супер_баг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ables/table1.xml><?xml version="1.0" encoding="utf-8"?>
<table xmlns="http://schemas.openxmlformats.org/spreadsheetml/2006/main" id="1" name="Таблица110" displayName="Таблица110" ref="B11:O22" totalsRowShown="0" headerRowDxfId="111" dataDxfId="110">
  <autoFilter ref="B11:O22"/>
  <sortState ref="B12:O22">
    <sortCondition ref="M12:M22"/>
    <sortCondition ref="L12:L22"/>
  </sortState>
  <tableColumns count="14">
    <tableColumn id="1" name="ст.№" dataDxfId="109"/>
    <tableColumn id="2" name="Фамилия, Имя водителя" dataDxfId="108"/>
    <tableColumn id="9" name="Год рождения" dataDxfId="107"/>
    <tableColumn id="3" name="№ лицензии (вод.)" dataDxfId="106"/>
    <tableColumn id="4" name="Субьект РФ/регион проживания" dataDxfId="105"/>
    <tableColumn id="5" name="Спорт. Разряд" dataDxfId="104"/>
    <tableColumn id="6" name="Заявитель/регион заявителя" dataDxfId="103"/>
    <tableColumn id="11" name="1 Финал" dataDxfId="102"/>
    <tableColumn id="14" name="2 П/Ф" dataDxfId="101"/>
    <tableColumn id="13" name="УФ" dataDxfId="100"/>
    <tableColumn id="10" name="2 Финал " dataDxfId="99"/>
    <tableColumn id="7" name="Итог" dataDxfId="98">
      <calculatedColumnFormula>Таблица110[[#This Row],[1 Финал]]+Таблица110[[#This Row],[2 Финал ]]</calculatedColumnFormula>
    </tableColumn>
    <tableColumn id="12" name="МЕСТО" dataDxfId="97">
      <calculatedColumnFormula>ROW(Таблица110[[#This Row],[1 Финал]])-11</calculatedColumnFormula>
    </tableColumn>
    <tableColumn id="8" name="Очки" dataDxfId="96">
      <calculatedColumnFormula>ROUND($O$23-(($O$23-1)*(Таблица110[[#This Row],[МЕСТО]]^(0.5)-1))/($C$23^(0.5)-1),0)</calculatedColumnFormula>
    </tableColumn>
  </tableColumns>
  <tableStyleInfo name="Стиль таблицы 1" showFirstColumn="0" showLastColumn="0" showRowStripes="1" showColumnStripes="0"/>
</table>
</file>

<file path=xl/tables/table2.xml><?xml version="1.0" encoding="utf-8"?>
<table xmlns="http://schemas.openxmlformats.org/spreadsheetml/2006/main" id="5" name="Таблица11011" displayName="Таблица11011" ref="B11:O17" totalsRowShown="0" headerRowDxfId="95" dataDxfId="94">
  <autoFilter ref="B11:O17"/>
  <sortState ref="B12:O15">
    <sortCondition ref="M11:M15"/>
  </sortState>
  <tableColumns count="14">
    <tableColumn id="1" name="ст.№" dataDxfId="93"/>
    <tableColumn id="2" name="Фамилия, Имя водителя" dataDxfId="92"/>
    <tableColumn id="9" name="Год рождения" dataDxfId="91"/>
    <tableColumn id="3" name="№ лицензии (вод.)" dataDxfId="90"/>
    <tableColumn id="4" name="Субьект РФ/регион проживания" dataDxfId="89"/>
    <tableColumn id="5" name="Спорт. Разряд" dataDxfId="88"/>
    <tableColumn id="6" name="Заявитель/регион заявителя" dataDxfId="87"/>
    <tableColumn id="11" name="1 Финал" dataDxfId="86"/>
    <tableColumn id="14" name="1 П/Ф2" dataDxfId="85">
      <calculatedColumnFormula>Таблица11011[[#This Row],[1 Финал]]+Таблица11011[[#This Row],[2 Финал]]+Таблица11011[[#This Row],[УФ]]</calculatedColumnFormula>
    </tableColumn>
    <tableColumn id="13" name="2 Финал" dataDxfId="84"/>
    <tableColumn id="10" name="УФ" dataDxfId="83"/>
    <tableColumn id="7" name="Итог" dataDxfId="82">
      <calculatedColumnFormula>Таблица11011[[#This Row],[2 Финал]]+Таблица11011[[#This Row],[1 Финал]]</calculatedColumnFormula>
    </tableColumn>
    <tableColumn id="12" name="МЕСТО" dataDxfId="81">
      <calculatedColumnFormula>ROW(Таблица11011[#This Row])-11</calculatedColumnFormula>
    </tableColumn>
    <tableColumn id="8" name="Очки" dataDxfId="33"/>
  </tableColumns>
  <tableStyleInfo name="Стиль таблицы 1" showFirstColumn="0" showLastColumn="0" showRowStripes="1" showColumnStripes="0"/>
</table>
</file>

<file path=xl/tables/table3.xml><?xml version="1.0" encoding="utf-8"?>
<table xmlns="http://schemas.openxmlformats.org/spreadsheetml/2006/main" id="9" name="Таблица11011263251" displayName="Таблица11011263251" ref="B11:O13" totalsRowShown="0" headerRowDxfId="64" dataDxfId="63">
  <autoFilter ref="B11:O13"/>
  <sortState ref="B12:O13">
    <sortCondition ref="I11:I13"/>
  </sortState>
  <tableColumns count="14">
    <tableColumn id="1" name="ст.№" dataDxfId="62"/>
    <tableColumn id="2" name="Фамилия, Имя водителя" dataDxfId="61"/>
    <tableColumn id="9" name="Год рождения" dataDxfId="60"/>
    <tableColumn id="3" name="№ лицензии (вод.)" dataDxfId="59"/>
    <tableColumn id="4" name="Субьект РФ/регион проживания" dataDxfId="58"/>
    <tableColumn id="5" name="Спорт. Разряд" dataDxfId="57"/>
    <tableColumn id="6" name="Заявитель/регион заявителя" dataDxfId="56"/>
    <tableColumn id="11" name="1 Финал" dataDxfId="55"/>
    <tableColumn id="14" name="1 П/Ф2" dataDxfId="54"/>
    <tableColumn id="13" name="2 Финал" dataDxfId="53"/>
    <tableColumn id="10" name="УФ" dataDxfId="52"/>
    <tableColumn id="7" name="Итог" dataDxfId="51">
      <calculatedColumnFormula>Таблица11011263251[[#This Row],[2 Финал]]+Таблица11011263251[[#This Row],[1 Финал]]</calculatedColumnFormula>
    </tableColumn>
    <tableColumn id="12" name="МЕСТО" dataDxfId="50">
      <calculatedColumnFormula>ROW(Таблица11011263251[#This Row])-11</calculatedColumnFormula>
    </tableColumn>
    <tableColumn id="8" name="Очки" dataDxfId="49">
      <calculatedColumnFormula>ROUND($O$14-(($O$14-1)*(Таблица11011263251[[#This Row],[МЕСТО]]^(0.5)-1))/($C$14^(0.5)-1),0)</calculatedColumnFormula>
    </tableColumn>
  </tableColumns>
  <tableStyleInfo name="Стиль таблицы 1" showFirstColumn="0" showLastColumn="0" showRowStripes="1" showColumnStripes="0"/>
</table>
</file>

<file path=xl/tables/table4.xml><?xml version="1.0" encoding="utf-8"?>
<table xmlns="http://schemas.openxmlformats.org/spreadsheetml/2006/main" id="7" name="Таблица110112632" displayName="Таблица110112632" ref="B11:O17" totalsRowShown="0" headerRowDxfId="80" dataDxfId="79">
  <autoFilter ref="B11:O17"/>
  <sortState ref="B12:O14">
    <sortCondition ref="M11:M14"/>
  </sortState>
  <tableColumns count="14">
    <tableColumn id="1" name="ст.№" dataDxfId="78"/>
    <tableColumn id="2" name="Фамилия, Имя водителя" dataDxfId="77"/>
    <tableColumn id="9" name="Год рождения" dataDxfId="76"/>
    <tableColumn id="3" name="№ лицензии (вод.)" dataDxfId="75"/>
    <tableColumn id="4" name="Субьект РФ/регион проживания" dataDxfId="74"/>
    <tableColumn id="5" name="Спорт. Разряд" dataDxfId="73"/>
    <tableColumn id="6" name="Заявитель/регион заявителя" dataDxfId="72"/>
    <tableColumn id="11" name="1 Финал" dataDxfId="71"/>
    <tableColumn id="14" name="1 П/Ф2" dataDxfId="70"/>
    <tableColumn id="13" name="2 Финал" dataDxfId="69"/>
    <tableColumn id="10" name="УФ" dataDxfId="68"/>
    <tableColumn id="7" name="Итог" dataDxfId="67">
      <calculatedColumnFormula>Таблица110112632[[#This Row],[2 Финал]]+Таблица110112632[[#This Row],[1 Финал]]</calculatedColumnFormula>
    </tableColumn>
    <tableColumn id="12" name="МЕСТО" dataDxfId="66">
      <calculatedColumnFormula>ROW(Таблица110112632[#This Row])-11</calculatedColumnFormula>
    </tableColumn>
    <tableColumn id="8" name="Очки" dataDxfId="65">
      <calculatedColumnFormula>ROUND($O$18-(($O$18-1)*(Таблица110112632[[#This Row],[МЕСТО]]^(0.5)-1))/($C$18^(0.5)-1),0)</calculatedColumnFormula>
    </tableColumn>
  </tableColumns>
  <tableStyleInfo name="Стиль таблицы 1" showFirstColumn="0" showLastColumn="0" showRowStripes="1" showColumnStripes="0"/>
</table>
</file>

<file path=xl/tables/table5.xml><?xml version="1.0" encoding="utf-8"?>
<table xmlns="http://schemas.openxmlformats.org/spreadsheetml/2006/main" id="11" name="Таблица11011263238" displayName="Таблица11011263238" ref="B11:O17" totalsRowShown="0" headerRowDxfId="48" dataDxfId="47">
  <autoFilter ref="B11:O17"/>
  <sortState ref="B12:O14">
    <sortCondition ref="M11:M14"/>
  </sortState>
  <tableColumns count="14">
    <tableColumn id="1" name="ст.№" dataDxfId="46"/>
    <tableColumn id="2" name="Фамилия, Имя водителя" dataDxfId="45"/>
    <tableColumn id="9" name="Год рождения" dataDxfId="44"/>
    <tableColumn id="3" name="№ лицензии (вод.)" dataDxfId="43"/>
    <tableColumn id="4" name="Субьект РФ/регион проживания" dataDxfId="42"/>
    <tableColumn id="5" name="Спорт. Разряд" dataDxfId="41"/>
    <tableColumn id="6" name="Заявитель/регион заявителя" dataDxfId="40"/>
    <tableColumn id="11" name="1 Финал" dataDxfId="39"/>
    <tableColumn id="14" name="1 П/Ф2" dataDxfId="38">
      <calculatedColumnFormula>Таблица11011263238[[#This Row],[1 Финал]]+Таблица11011263238[[#This Row],[2 Финал]]+Таблица11011263238[[#This Row],[УФ]]</calculatedColumnFormula>
    </tableColumn>
    <tableColumn id="13" name="2 Финал" dataDxfId="37"/>
    <tableColumn id="10" name="УФ" dataDxfId="36"/>
    <tableColumn id="7" name="Итог" dataDxfId="35">
      <calculatedColumnFormula>Таблица11011263238[[#This Row],[2 Финал]]+Таблица11011263238[[#This Row],[1 Финал]]</calculatedColumnFormula>
    </tableColumn>
    <tableColumn id="12" name="МЕСТО" dataDxfId="34">
      <calculatedColumnFormula>ROW(Таблица11011263238[#This Row])-11</calculatedColumnFormula>
    </tableColumn>
    <tableColumn id="8" name="Очки" dataDxfId="1"/>
  </tableColumns>
  <tableStyleInfo name="Стиль таблицы 1" showFirstColumn="0" showLastColumn="0" showRowStripes="1" showColumnStripes="0"/>
</table>
</file>

<file path=xl/tables/table6.xml><?xml version="1.0" encoding="utf-8"?>
<table xmlns="http://schemas.openxmlformats.org/spreadsheetml/2006/main" id="15" name="Таблица110112632384450" displayName="Таблица110112632384450" ref="B11:O22" totalsRowShown="0" headerRowDxfId="32" dataDxfId="31">
  <autoFilter ref="B11:O22"/>
  <sortState ref="B12:O22">
    <sortCondition ref="M12:M22"/>
    <sortCondition ref="K12:K22"/>
  </sortState>
  <tableColumns count="14">
    <tableColumn id="1" name="ст.№" dataDxfId="30"/>
    <tableColumn id="2" name="Фамилия, Имя водителя" dataDxfId="29"/>
    <tableColumn id="9" name="Год рождения" dataDxfId="28"/>
    <tableColumn id="3" name="№ лицензии (вод.)" dataDxfId="27"/>
    <tableColumn id="4" name="Субьект РФ/регион проживания" dataDxfId="26"/>
    <tableColumn id="5" name="Спорт. Разряд" dataDxfId="25"/>
    <tableColumn id="6" name="Заявитель/регион заявителя" dataDxfId="24"/>
    <tableColumn id="11" name="1 Финал" dataDxfId="23"/>
    <tableColumn id="14" name="1 П/Ф2" dataDxfId="22"/>
    <tableColumn id="13" name="2 Финал" dataDxfId="21"/>
    <tableColumn id="10" name="УФ" dataDxfId="20"/>
    <tableColumn id="7" name="Итог" dataDxfId="19">
      <calculatedColumnFormula>Таблица110112632384450[[#This Row],[2 Финал]]+Таблица110112632384450[[#This Row],[1 Финал]]</calculatedColumnFormula>
    </tableColumn>
    <tableColumn id="12" name="МЕСТО" dataDxfId="18">
      <calculatedColumnFormula>ROW(Таблица110112632384450[#This Row])-11</calculatedColumnFormula>
    </tableColumn>
    <tableColumn id="8" name="Очки" dataDxfId="17">
      <calculatedColumnFormula>ROUND($O$23-(($O$23-1)*(Таблица110112632384450[[#This Row],[МЕСТО]]^(0.5)-1))/($C$23^(0.5)-1),0)</calculatedColumnFormula>
    </tableColumn>
  </tableColumns>
  <tableStyleInfo name="Стиль таблицы 1" showFirstColumn="0" showLastColumn="0" showRowStripes="1" showColumnStripes="0"/>
</table>
</file>

<file path=xl/tables/table7.xml><?xml version="1.0" encoding="utf-8"?>
<table xmlns="http://schemas.openxmlformats.org/spreadsheetml/2006/main" id="17" name="Таблица1101126323844505662" displayName="Таблица1101126323844505662" ref="B11:O17" totalsRowShown="0" headerRowDxfId="16" dataDxfId="15">
  <autoFilter ref="B11:O17"/>
  <sortState ref="B12:O16">
    <sortCondition ref="M12:M16"/>
    <sortCondition ref="K12:K16"/>
  </sortState>
  <tableColumns count="14">
    <tableColumn id="1" name="ст.№" dataDxfId="14"/>
    <tableColumn id="2" name="Фамилия, Имя водителя" dataDxfId="13"/>
    <tableColumn id="9" name="Год рождения" dataDxfId="12"/>
    <tableColumn id="3" name="№ лицензии (вод.)" dataDxfId="11"/>
    <tableColumn id="4" name="Субьект РФ/регион проживания" dataDxfId="10"/>
    <tableColumn id="5" name="Спорт. Разряд" dataDxfId="9"/>
    <tableColumn id="6" name="Заявитель/регион заявителя" dataDxfId="8"/>
    <tableColumn id="11" name="1 Финал" dataDxfId="7"/>
    <tableColumn id="14" name="1 П/Ф2" dataDxfId="6"/>
    <tableColumn id="13" name="2 Финал" dataDxfId="5"/>
    <tableColumn id="10" name="УФ" dataDxfId="4"/>
    <tableColumn id="7" name="Итог" dataDxfId="3">
      <calculatedColumnFormula>Таблица1101126323844505662[[#This Row],[2 Финал]]+Таблица1101126323844505662[[#This Row],[1 Финал]]</calculatedColumnFormula>
    </tableColumn>
    <tableColumn id="12" name="МЕСТО" dataDxfId="2">
      <calculatedColumnFormula>ROW(Таблица1101126323844505662[#This Row])-11</calculatedColumnFormula>
    </tableColumn>
    <tableColumn id="8" name="Очки" dataDxfId="0"/>
  </tableColumns>
  <tableStyleInfo name="Стиль таблицы 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4"/>
  <sheetViews>
    <sheetView tabSelected="1" view="pageBreakPreview" zoomScale="110" zoomScaleNormal="60" zoomScaleSheetLayoutView="110" workbookViewId="0">
      <selection activeCell="H22" sqref="H22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1" width="8.28515625" hidden="1" customWidth="1"/>
    <col min="12" max="12" width="8.28515625" customWidth="1"/>
    <col min="13" max="14" width="8.7109375" customWidth="1"/>
    <col min="15" max="15" width="10.7109375" customWidth="1"/>
    <col min="17" max="17" width="26.42578125" bestFit="1" customWidth="1"/>
  </cols>
  <sheetData>
    <row r="2" spans="2:37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7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7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7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7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7" ht="18.95" customHeight="1" x14ac:dyDescent="0.3">
      <c r="C7" s="7" t="s">
        <v>39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>
        <v>0</v>
      </c>
    </row>
    <row r="8" spans="2:37" ht="15.75" x14ac:dyDescent="0.25">
      <c r="B8" s="11" t="s">
        <v>40</v>
      </c>
      <c r="C8" s="11"/>
      <c r="D8" s="12"/>
      <c r="I8" s="13" t="s">
        <v>5</v>
      </c>
      <c r="J8" s="14"/>
      <c r="K8" s="13" t="s">
        <v>5</v>
      </c>
      <c r="M8" s="15" t="s">
        <v>6</v>
      </c>
      <c r="N8" s="15"/>
      <c r="O8" s="15"/>
    </row>
    <row r="9" spans="2:37" ht="15" customHeight="1" x14ac:dyDescent="0.25">
      <c r="B9" s="11"/>
      <c r="C9" s="11"/>
      <c r="D9" s="16" t="s">
        <v>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37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37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0" t="s">
        <v>19</v>
      </c>
      <c r="N11" s="20" t="s">
        <v>20</v>
      </c>
      <c r="O11" s="20" t="s">
        <v>21</v>
      </c>
    </row>
    <row r="12" spans="2:37" x14ac:dyDescent="0.25">
      <c r="B12" s="22">
        <v>22</v>
      </c>
      <c r="C12" s="23" t="s">
        <v>22</v>
      </c>
      <c r="D12" s="24">
        <v>2009</v>
      </c>
      <c r="E12" s="24" t="s">
        <v>47</v>
      </c>
      <c r="F12" s="24" t="s">
        <v>48</v>
      </c>
      <c r="G12" s="24" t="s">
        <v>49</v>
      </c>
      <c r="H12" s="24" t="s">
        <v>50</v>
      </c>
      <c r="I12" s="24">
        <v>1</v>
      </c>
      <c r="J12" s="24"/>
      <c r="K12" s="24"/>
      <c r="L12" s="24">
        <v>1</v>
      </c>
      <c r="M12" s="24">
        <f>Таблица110[[#This Row],[1 Финал]]+Таблица110[[#This Row],[2 Финал ]]</f>
        <v>2</v>
      </c>
      <c r="N12" s="24">
        <f>ROW(Таблица110[[#This Row],[1 Финал]])-11</f>
        <v>1</v>
      </c>
      <c r="O12" s="25">
        <v>100</v>
      </c>
    </row>
    <row r="13" spans="2:37" x14ac:dyDescent="0.25">
      <c r="B13" s="22">
        <v>23</v>
      </c>
      <c r="C13" s="23" t="s">
        <v>23</v>
      </c>
      <c r="D13" s="24">
        <v>2009</v>
      </c>
      <c r="E13" s="24" t="s">
        <v>51</v>
      </c>
      <c r="F13" s="24" t="s">
        <v>52</v>
      </c>
      <c r="G13" s="24" t="s">
        <v>53</v>
      </c>
      <c r="H13" s="24" t="s">
        <v>54</v>
      </c>
      <c r="I13" s="24">
        <v>2</v>
      </c>
      <c r="J13" s="24"/>
      <c r="K13" s="24"/>
      <c r="L13" s="24">
        <v>3</v>
      </c>
      <c r="M13" s="24">
        <f>Таблица110[[#This Row],[1 Финал]]+Таблица110[[#This Row],[2 Финал ]]</f>
        <v>5</v>
      </c>
      <c r="N13" s="24">
        <f>ROW(Таблица110[[#This Row],[1 Финал]])-11</f>
        <v>2</v>
      </c>
      <c r="O13" s="25">
        <v>82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</row>
    <row r="14" spans="2:37" x14ac:dyDescent="0.25">
      <c r="B14" s="22">
        <v>15</v>
      </c>
      <c r="C14" s="23" t="s">
        <v>25</v>
      </c>
      <c r="D14" s="24">
        <v>2011</v>
      </c>
      <c r="E14" s="24" t="s">
        <v>55</v>
      </c>
      <c r="F14" s="24" t="s">
        <v>56</v>
      </c>
      <c r="G14" s="24" t="s">
        <v>57</v>
      </c>
      <c r="H14" s="24" t="s">
        <v>58</v>
      </c>
      <c r="I14" s="24">
        <v>5</v>
      </c>
      <c r="J14" s="24"/>
      <c r="K14" s="24"/>
      <c r="L14" s="24">
        <v>4</v>
      </c>
      <c r="M14" s="24">
        <f>Таблица110[[#This Row],[1 Финал]]+Таблица110[[#This Row],[2 Финал ]]</f>
        <v>9</v>
      </c>
      <c r="N14" s="24">
        <f>ROW(Таблица110[[#This Row],[1 Финал]])-11</f>
        <v>3</v>
      </c>
      <c r="O14" s="25">
        <v>69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</row>
    <row r="15" spans="2:37" x14ac:dyDescent="0.25">
      <c r="B15" s="22">
        <v>77</v>
      </c>
      <c r="C15" s="23" t="s">
        <v>26</v>
      </c>
      <c r="D15" s="24">
        <v>2011</v>
      </c>
      <c r="E15" s="24" t="s">
        <v>59</v>
      </c>
      <c r="F15" s="24" t="s">
        <v>60</v>
      </c>
      <c r="G15" s="24" t="s">
        <v>57</v>
      </c>
      <c r="H15" s="24" t="s">
        <v>61</v>
      </c>
      <c r="I15" s="24">
        <v>10</v>
      </c>
      <c r="J15" s="24"/>
      <c r="K15" s="24"/>
      <c r="L15" s="24">
        <v>2</v>
      </c>
      <c r="M15" s="24">
        <f>Таблица110[[#This Row],[1 Финал]]+Таблица110[[#This Row],[2 Финал ]]</f>
        <v>12</v>
      </c>
      <c r="N15" s="24">
        <f>ROW(Таблица110[[#This Row],[1 Финал]])-11</f>
        <v>4</v>
      </c>
      <c r="O15" s="25">
        <v>57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2:37" x14ac:dyDescent="0.25">
      <c r="B16" s="22">
        <v>16</v>
      </c>
      <c r="C16" s="23" t="s">
        <v>27</v>
      </c>
      <c r="D16" s="24">
        <v>2009</v>
      </c>
      <c r="E16" s="24" t="s">
        <v>62</v>
      </c>
      <c r="F16" s="24" t="s">
        <v>56</v>
      </c>
      <c r="G16" s="24" t="s">
        <v>57</v>
      </c>
      <c r="H16" s="24" t="s">
        <v>63</v>
      </c>
      <c r="I16" s="24">
        <v>7</v>
      </c>
      <c r="J16" s="24"/>
      <c r="K16" s="24"/>
      <c r="L16" s="24">
        <v>6</v>
      </c>
      <c r="M16" s="24">
        <f>Таблица110[[#This Row],[1 Финал]]+Таблица110[[#This Row],[2 Финал ]]</f>
        <v>13</v>
      </c>
      <c r="N16" s="24">
        <f>ROW(Таблица110[[#This Row],[1 Финал]])-11</f>
        <v>5</v>
      </c>
      <c r="O16" s="25">
        <v>47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2:37" x14ac:dyDescent="0.25">
      <c r="B17" s="22">
        <v>46</v>
      </c>
      <c r="C17" s="23" t="s">
        <v>29</v>
      </c>
      <c r="D17" s="24">
        <v>2011</v>
      </c>
      <c r="E17" s="24" t="s">
        <v>64</v>
      </c>
      <c r="F17" s="24" t="s">
        <v>65</v>
      </c>
      <c r="G17" s="24" t="s">
        <v>57</v>
      </c>
      <c r="H17" s="24" t="s">
        <v>66</v>
      </c>
      <c r="I17" s="24">
        <v>4</v>
      </c>
      <c r="J17" s="24"/>
      <c r="K17" s="24"/>
      <c r="L17" s="24">
        <v>9</v>
      </c>
      <c r="M17" s="24">
        <f>Таблица110[[#This Row],[1 Финал]]+Таблица110[[#This Row],[2 Финал ]]</f>
        <v>13</v>
      </c>
      <c r="N17" s="24">
        <f>ROW(Таблица110[[#This Row],[1 Финал]])-11</f>
        <v>6</v>
      </c>
      <c r="O17" s="25">
        <v>38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2:37" x14ac:dyDescent="0.25">
      <c r="B18" s="22">
        <v>95</v>
      </c>
      <c r="C18" s="23" t="s">
        <v>30</v>
      </c>
      <c r="D18" s="24">
        <v>2012</v>
      </c>
      <c r="E18" s="24" t="s">
        <v>67</v>
      </c>
      <c r="F18" s="24" t="s">
        <v>48</v>
      </c>
      <c r="G18" s="24" t="s">
        <v>57</v>
      </c>
      <c r="H18" s="24" t="s">
        <v>50</v>
      </c>
      <c r="I18" s="24">
        <v>3</v>
      </c>
      <c r="J18" s="24"/>
      <c r="K18" s="24"/>
      <c r="L18" s="24">
        <v>10</v>
      </c>
      <c r="M18" s="24">
        <f>Таблица110[[#This Row],[1 Финал]]+Таблица110[[#This Row],[2 Финал ]]</f>
        <v>13</v>
      </c>
      <c r="N18" s="24">
        <f>ROW(Таблица110[[#This Row],[1 Финал]])-11</f>
        <v>7</v>
      </c>
      <c r="O18" s="25">
        <v>30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2:37" x14ac:dyDescent="0.25">
      <c r="B19" s="22">
        <v>25</v>
      </c>
      <c r="C19" s="23" t="s">
        <v>31</v>
      </c>
      <c r="D19" s="24">
        <v>2010</v>
      </c>
      <c r="E19" s="24" t="s">
        <v>68</v>
      </c>
      <c r="F19" s="24" t="s">
        <v>56</v>
      </c>
      <c r="G19" s="24" t="s">
        <v>57</v>
      </c>
      <c r="H19" s="24" t="s">
        <v>69</v>
      </c>
      <c r="I19" s="24">
        <v>9</v>
      </c>
      <c r="J19" s="24"/>
      <c r="K19" s="24"/>
      <c r="L19" s="24">
        <v>5</v>
      </c>
      <c r="M19" s="24">
        <f>Таблица110[[#This Row],[1 Финал]]+Таблица110[[#This Row],[2 Финал ]]</f>
        <v>14</v>
      </c>
      <c r="N19" s="24">
        <f>ROW(Таблица110[[#This Row],[1 Финал]])-11</f>
        <v>8</v>
      </c>
      <c r="O19" s="25">
        <v>22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2:37" x14ac:dyDescent="0.25">
      <c r="B20" s="22">
        <v>14</v>
      </c>
      <c r="C20" s="23" t="s">
        <v>24</v>
      </c>
      <c r="D20" s="24">
        <v>2010</v>
      </c>
      <c r="E20" s="24" t="s">
        <v>70</v>
      </c>
      <c r="F20" s="24" t="s">
        <v>56</v>
      </c>
      <c r="G20" s="24" t="s">
        <v>57</v>
      </c>
      <c r="H20" s="24" t="s">
        <v>63</v>
      </c>
      <c r="I20" s="24">
        <v>8</v>
      </c>
      <c r="J20" s="24"/>
      <c r="K20" s="24"/>
      <c r="L20" s="24">
        <v>7</v>
      </c>
      <c r="M20" s="24">
        <f>Таблица110[[#This Row],[1 Финал]]+Таблица110[[#This Row],[2 Финал ]]</f>
        <v>15</v>
      </c>
      <c r="N20" s="24">
        <f>ROW(Таблица110[[#This Row],[1 Финал]])-11</f>
        <v>9</v>
      </c>
      <c r="O20" s="25">
        <v>15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2:37" x14ac:dyDescent="0.25">
      <c r="B21" s="22">
        <v>17</v>
      </c>
      <c r="C21" s="23" t="s">
        <v>28</v>
      </c>
      <c r="D21" s="24">
        <v>2012</v>
      </c>
      <c r="E21" s="24" t="s">
        <v>71</v>
      </c>
      <c r="F21" s="24" t="s">
        <v>48</v>
      </c>
      <c r="G21" s="24" t="s">
        <v>57</v>
      </c>
      <c r="H21" s="24" t="s">
        <v>50</v>
      </c>
      <c r="I21" s="24">
        <v>6</v>
      </c>
      <c r="J21" s="24"/>
      <c r="K21" s="24"/>
      <c r="L21" s="24">
        <v>11</v>
      </c>
      <c r="M21" s="24">
        <f>Таблица110[[#This Row],[1 Финал]]+Таблица110[[#This Row],[2 Финал ]]</f>
        <v>17</v>
      </c>
      <c r="N21" s="24">
        <f>ROW(Таблица110[[#This Row],[1 Финал]])-11</f>
        <v>10</v>
      </c>
      <c r="O21" s="25">
        <v>8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2:37" ht="15.75" thickBot="1" x14ac:dyDescent="0.3">
      <c r="B22" s="22">
        <v>96</v>
      </c>
      <c r="C22" s="23" t="s">
        <v>32</v>
      </c>
      <c r="D22" s="24">
        <v>2012</v>
      </c>
      <c r="E22" s="24" t="s">
        <v>72</v>
      </c>
      <c r="F22" s="24" t="s">
        <v>73</v>
      </c>
      <c r="G22" s="24" t="s">
        <v>57</v>
      </c>
      <c r="H22" s="24" t="s">
        <v>74</v>
      </c>
      <c r="I22" s="24">
        <v>11</v>
      </c>
      <c r="J22" s="24"/>
      <c r="K22" s="24"/>
      <c r="L22" s="24">
        <v>8</v>
      </c>
      <c r="M22" s="24">
        <f>Таблица110[[#This Row],[1 Финал]]+Таблица110[[#This Row],[2 Финал ]]</f>
        <v>19</v>
      </c>
      <c r="N22" s="24">
        <f>ROW(Таблица110[[#This Row],[1 Финал]])-11</f>
        <v>11</v>
      </c>
      <c r="O22" s="25">
        <v>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2:37" ht="15.75" thickBot="1" x14ac:dyDescent="0.3">
      <c r="B23" s="26" t="s">
        <v>33</v>
      </c>
      <c r="C23" s="27">
        <f>COUNTA(Таблица110[Фамилия, Имя водителя])</f>
        <v>11</v>
      </c>
      <c r="D23" s="27" t="str">
        <f>IF(COUNTA(Таблица110[Фамилия, Имя водителя])=1,"пилот",IF(COUNTA(Таблица110[Фамилия, Имя водителя])=2,"пилота",IF(COUNTA(Таблица110[Фамилия, Имя водителя])=3,"пилота",IF(COUNTA(Таблица110[Фамилия, Имя водителя])=4,"пилота","пилотов"))))</f>
        <v>пилотов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>
        <f>IF(C23&gt;=10,100,IF(C23=9,90,IF(C23=8,80,IF(C23=7,70,IF(C23=6,60,IF(C23=5,50,IF(C23=4,40,IF(C23=3,30,IF(C23=2,20,IF(C23&lt;=1,1,Ошибка))))))))))</f>
        <v>100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5" spans="2:37" x14ac:dyDescent="0.25">
      <c r="C25" s="29" t="s">
        <v>34</v>
      </c>
      <c r="E25" s="30" t="s">
        <v>41</v>
      </c>
    </row>
    <row r="26" spans="2:37" x14ac:dyDescent="0.25">
      <c r="E26" s="31" t="s">
        <v>42</v>
      </c>
      <c r="G26" t="s">
        <v>35</v>
      </c>
      <c r="I26" s="30" t="s">
        <v>45</v>
      </c>
      <c r="J26" s="30"/>
      <c r="M26" s="30"/>
    </row>
    <row r="27" spans="2:37" x14ac:dyDescent="0.25">
      <c r="C27" s="29" t="s">
        <v>36</v>
      </c>
      <c r="E27" s="31" t="s">
        <v>43</v>
      </c>
      <c r="I27" s="31" t="s">
        <v>46</v>
      </c>
      <c r="J27" s="31"/>
      <c r="M27" s="31"/>
    </row>
    <row r="28" spans="2:37" x14ac:dyDescent="0.25">
      <c r="E28" s="31" t="s">
        <v>44</v>
      </c>
    </row>
    <row r="30" spans="2:37" ht="23.25" x14ac:dyDescent="0.35">
      <c r="C30" s="32"/>
      <c r="F30" s="32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7" x14ac:dyDescent="0.25"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7" ht="23.25" x14ac:dyDescent="0.25">
      <c r="R32" s="33"/>
      <c r="S32" s="34"/>
      <c r="T32" s="34"/>
      <c r="U32" s="34"/>
      <c r="V32" s="34"/>
      <c r="W32" s="34"/>
      <c r="X32" s="33"/>
      <c r="Y32" s="34"/>
      <c r="Z32" s="34"/>
      <c r="AA32" s="34"/>
      <c r="AB32" s="34"/>
      <c r="AC32" s="34"/>
      <c r="AD32" s="33"/>
      <c r="AE32" s="34"/>
      <c r="AF32" s="34"/>
      <c r="AG32" s="34"/>
      <c r="AH32" s="34"/>
      <c r="AI32" s="34"/>
      <c r="AJ32" s="33"/>
    </row>
    <row r="33" spans="5:36" ht="33.75" x14ac:dyDescent="0.25">
      <c r="R33" s="33"/>
      <c r="S33" s="35"/>
      <c r="T33" s="35"/>
      <c r="U33" s="35"/>
      <c r="V33" s="35"/>
      <c r="W33" s="35"/>
      <c r="X33" s="33"/>
      <c r="Y33" s="35"/>
      <c r="Z33" s="35"/>
      <c r="AA33" s="35"/>
      <c r="AB33" s="35"/>
      <c r="AC33" s="35"/>
      <c r="AD33" s="33"/>
      <c r="AE33" s="35"/>
      <c r="AF33" s="35"/>
      <c r="AG33" s="35"/>
      <c r="AH33" s="35"/>
      <c r="AI33" s="35"/>
      <c r="AJ33" s="33"/>
    </row>
    <row r="34" spans="5:36" ht="33.75" x14ac:dyDescent="0.25">
      <c r="R34" s="33"/>
      <c r="S34" s="35"/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3"/>
      <c r="AE34" s="35"/>
      <c r="AF34" s="35"/>
      <c r="AG34" s="35"/>
      <c r="AH34" s="35"/>
      <c r="AI34" s="35"/>
      <c r="AJ34" s="33"/>
    </row>
    <row r="35" spans="5:36" ht="33.75" x14ac:dyDescent="0.25"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</row>
    <row r="36" spans="5:36" ht="33.75" x14ac:dyDescent="0.25">
      <c r="R36" s="33"/>
      <c r="S36" s="35"/>
      <c r="T36" s="35"/>
      <c r="U36" s="35"/>
      <c r="V36" s="35"/>
      <c r="W36" s="35"/>
      <c r="X36" s="33"/>
      <c r="Y36" s="35"/>
      <c r="Z36" s="36"/>
      <c r="AA36" s="35"/>
      <c r="AB36" s="36"/>
      <c r="AC36" s="35"/>
      <c r="AD36" s="33"/>
      <c r="AE36" s="35"/>
      <c r="AF36" s="35"/>
      <c r="AG36" s="35"/>
      <c r="AH36" s="35"/>
      <c r="AI36" s="35"/>
      <c r="AJ36" s="33"/>
    </row>
    <row r="37" spans="5:36" ht="33.75" x14ac:dyDescent="0.25"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</row>
    <row r="38" spans="5:36" ht="23.25" x14ac:dyDescent="0.25">
      <c r="R38" s="33"/>
      <c r="S38" s="34"/>
      <c r="T38" s="34"/>
      <c r="U38" s="34"/>
      <c r="V38" s="34"/>
      <c r="W38" s="34"/>
      <c r="X38" s="33"/>
      <c r="Y38" s="34"/>
      <c r="Z38" s="34"/>
      <c r="AA38" s="34"/>
      <c r="AB38" s="34"/>
      <c r="AC38" s="34"/>
      <c r="AD38" s="33"/>
      <c r="AE38" s="34"/>
      <c r="AF38" s="34"/>
      <c r="AG38" s="34"/>
      <c r="AH38" s="34"/>
      <c r="AI38" s="34"/>
      <c r="AJ38" s="33"/>
    </row>
    <row r="39" spans="5:36" ht="33.75" x14ac:dyDescent="0.25"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</row>
    <row r="40" spans="5:36" ht="33.75" x14ac:dyDescent="0.25">
      <c r="R40" s="33"/>
      <c r="S40" s="35"/>
      <c r="T40" s="35"/>
      <c r="U40" s="35"/>
      <c r="V40" s="35"/>
      <c r="W40" s="35"/>
      <c r="X40" s="33"/>
      <c r="Y40" s="35"/>
      <c r="Z40" s="35"/>
      <c r="AA40" s="35"/>
      <c r="AB40" s="35"/>
      <c r="AC40" s="35"/>
      <c r="AD40" s="33"/>
      <c r="AE40" s="35"/>
      <c r="AF40" s="35"/>
      <c r="AG40" s="35"/>
      <c r="AH40" s="35"/>
      <c r="AI40" s="35"/>
      <c r="AJ40" s="33"/>
    </row>
    <row r="41" spans="5:36" ht="33.75" x14ac:dyDescent="0.25"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</row>
    <row r="42" spans="5:36" ht="33.75" x14ac:dyDescent="0.25">
      <c r="E42" t="s">
        <v>37</v>
      </c>
      <c r="R42" s="33"/>
      <c r="S42" s="35"/>
      <c r="T42" s="35"/>
      <c r="U42" s="35"/>
      <c r="V42" s="35"/>
      <c r="W42" s="35"/>
      <c r="X42" s="33"/>
      <c r="Y42" s="35"/>
      <c r="Z42" s="36"/>
      <c r="AA42" s="35"/>
      <c r="AB42" s="36"/>
      <c r="AC42" s="35"/>
      <c r="AD42" s="33"/>
      <c r="AE42" s="35"/>
      <c r="AF42" s="35"/>
      <c r="AG42" s="35"/>
      <c r="AH42" s="35"/>
      <c r="AI42" s="35"/>
      <c r="AJ42" s="33"/>
    </row>
    <row r="43" spans="5:36" ht="33.75" x14ac:dyDescent="0.25"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</row>
    <row r="44" spans="5:36" ht="23.25" x14ac:dyDescent="0.25">
      <c r="R44" s="33"/>
      <c r="S44" s="34"/>
      <c r="T44" s="34"/>
      <c r="U44" s="34"/>
      <c r="V44" s="34"/>
      <c r="W44" s="34"/>
      <c r="X44" s="33"/>
      <c r="Y44" s="34"/>
      <c r="Z44" s="34"/>
      <c r="AA44" s="34"/>
      <c r="AB44" s="34"/>
      <c r="AC44" s="34"/>
      <c r="AD44" s="33"/>
      <c r="AE44" s="34"/>
      <c r="AF44" s="34"/>
      <c r="AG44" s="34"/>
      <c r="AH44" s="34"/>
      <c r="AI44" s="34"/>
      <c r="AJ44" s="33"/>
    </row>
    <row r="45" spans="5:36" ht="33.75" x14ac:dyDescent="0.25"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</row>
    <row r="46" spans="5:36" ht="33.75" x14ac:dyDescent="0.25">
      <c r="R46" s="33"/>
      <c r="S46" s="35"/>
      <c r="T46" s="35"/>
      <c r="U46" s="35"/>
      <c r="V46" s="35"/>
      <c r="W46" s="35"/>
      <c r="X46" s="33"/>
      <c r="Y46" s="35"/>
      <c r="Z46" s="35"/>
      <c r="AA46" s="35"/>
      <c r="AB46" s="35"/>
      <c r="AC46" s="35"/>
      <c r="AD46" s="33"/>
      <c r="AE46" s="35"/>
      <c r="AF46" s="35"/>
      <c r="AG46" s="35"/>
      <c r="AH46" s="35"/>
      <c r="AI46" s="35"/>
      <c r="AJ46" s="33"/>
    </row>
    <row r="47" spans="5:36" ht="33.75" x14ac:dyDescent="0.25"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</row>
    <row r="48" spans="5:36" ht="33.75" x14ac:dyDescent="0.25">
      <c r="R48" s="33"/>
      <c r="S48" s="35"/>
      <c r="T48" s="35"/>
      <c r="U48" s="35"/>
      <c r="V48" s="35"/>
      <c r="W48" s="35"/>
      <c r="X48" s="33"/>
      <c r="Y48" s="35"/>
      <c r="Z48" s="36"/>
      <c r="AA48" s="35"/>
      <c r="AB48" s="36"/>
      <c r="AC48" s="35"/>
      <c r="AD48" s="33"/>
      <c r="AE48" s="35"/>
      <c r="AF48" s="35"/>
      <c r="AG48" s="35"/>
      <c r="AH48" s="35"/>
      <c r="AI48" s="35"/>
      <c r="AJ48" s="33"/>
    </row>
    <row r="49" spans="18:36" ht="33.75" x14ac:dyDescent="0.25"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</row>
    <row r="50" spans="18:36" x14ac:dyDescent="0.25"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8:36" x14ac:dyDescent="0.25"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8:36" x14ac:dyDescent="0.25"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8:36" x14ac:dyDescent="0.25"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8:36" x14ac:dyDescent="0.25"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pageSetup paperSize="9" scale="60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148"/>
  <sheetViews>
    <sheetView workbookViewId="0">
      <selection activeCell="H17" sqref="H1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36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6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6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6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6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6" ht="18.95" customHeight="1" x14ac:dyDescent="0.3">
      <c r="C7" s="37" t="s">
        <v>89</v>
      </c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10"/>
    </row>
    <row r="8" spans="2:36" ht="15.75" x14ac:dyDescent="0.25">
      <c r="B8" s="11" t="s">
        <v>40</v>
      </c>
      <c r="C8" s="11"/>
      <c r="D8" s="12"/>
      <c r="I8" s="14"/>
      <c r="J8" s="14"/>
      <c r="K8" s="13" t="s">
        <v>75</v>
      </c>
      <c r="M8" s="40" t="s">
        <v>76</v>
      </c>
      <c r="N8" s="40"/>
      <c r="O8" s="40"/>
    </row>
    <row r="9" spans="2:36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36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36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2:36" x14ac:dyDescent="0.25">
      <c r="B12" s="22">
        <v>49</v>
      </c>
      <c r="C12" s="23" t="s">
        <v>80</v>
      </c>
      <c r="D12" s="24">
        <v>2009</v>
      </c>
      <c r="E12" s="24" t="s">
        <v>97</v>
      </c>
      <c r="F12" s="24" t="s">
        <v>56</v>
      </c>
      <c r="G12" s="24" t="s">
        <v>57</v>
      </c>
      <c r="H12" s="24" t="s">
        <v>63</v>
      </c>
      <c r="I12" s="24">
        <v>1</v>
      </c>
      <c r="J12" s="24">
        <f>Таблица11011[[#This Row],[1 Финал]]+Таблица11011[[#This Row],[2 Финал]]+Таблица11011[[#This Row],[УФ]]</f>
        <v>2</v>
      </c>
      <c r="K12" s="24">
        <v>1</v>
      </c>
      <c r="L12" s="24"/>
      <c r="M12" s="24">
        <f>Таблица11011[[#This Row],[2 Финал]]+Таблица11011[[#This Row],[1 Финал]]</f>
        <v>2</v>
      </c>
      <c r="N12" s="24">
        <f>ROW(Таблица11011[#This Row])-11</f>
        <v>1</v>
      </c>
      <c r="O12" s="25">
        <v>60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x14ac:dyDescent="0.25">
      <c r="B13" s="22">
        <v>33</v>
      </c>
      <c r="C13" s="23" t="s">
        <v>81</v>
      </c>
      <c r="D13" s="24">
        <v>2008</v>
      </c>
      <c r="E13" s="24" t="s">
        <v>98</v>
      </c>
      <c r="F13" s="24" t="s">
        <v>48</v>
      </c>
      <c r="G13" s="24" t="s">
        <v>57</v>
      </c>
      <c r="H13" s="24" t="s">
        <v>50</v>
      </c>
      <c r="I13" s="24">
        <v>2</v>
      </c>
      <c r="J13" s="24"/>
      <c r="K13" s="24">
        <v>2</v>
      </c>
      <c r="L13" s="24"/>
      <c r="M13" s="24">
        <f>Таблица11011[[#This Row],[2 Финал]]+Таблица11011[[#This Row],[1 Финал]]</f>
        <v>4</v>
      </c>
      <c r="N13" s="24">
        <f>ROW(Таблица11011[#This Row])-11</f>
        <v>2</v>
      </c>
      <c r="O13" s="25">
        <v>43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x14ac:dyDescent="0.25">
      <c r="B14" s="22">
        <v>88</v>
      </c>
      <c r="C14" s="23" t="s">
        <v>83</v>
      </c>
      <c r="D14" s="24">
        <v>2009</v>
      </c>
      <c r="E14" s="24" t="s">
        <v>99</v>
      </c>
      <c r="F14" s="24" t="s">
        <v>100</v>
      </c>
      <c r="G14" s="24" t="s">
        <v>57</v>
      </c>
      <c r="H14" s="24" t="s">
        <v>63</v>
      </c>
      <c r="I14" s="24">
        <v>3</v>
      </c>
      <c r="J14" s="24">
        <f>Таблица11011[[#This Row],[1 Финал]]+Таблица11011[[#This Row],[2 Финал]]+Таблица11011[[#This Row],[УФ]]</f>
        <v>6</v>
      </c>
      <c r="K14" s="24">
        <v>3</v>
      </c>
      <c r="L14" s="24"/>
      <c r="M14" s="24">
        <f>Таблица11011[[#This Row],[2 Финал]]+Таблица11011[[#This Row],[1 Финал]]</f>
        <v>6</v>
      </c>
      <c r="N14" s="24">
        <f>ROW(Таблица11011[#This Row])-11</f>
        <v>3</v>
      </c>
      <c r="O14" s="25">
        <v>30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x14ac:dyDescent="0.25">
      <c r="B15" s="22">
        <v>18</v>
      </c>
      <c r="C15" s="23" t="s">
        <v>82</v>
      </c>
      <c r="D15" s="24">
        <v>2008</v>
      </c>
      <c r="E15" s="24" t="s">
        <v>101</v>
      </c>
      <c r="F15" s="24" t="s">
        <v>48</v>
      </c>
      <c r="G15" s="24" t="s">
        <v>53</v>
      </c>
      <c r="H15" s="24" t="s">
        <v>50</v>
      </c>
      <c r="I15" s="24">
        <v>4</v>
      </c>
      <c r="J15" s="24"/>
      <c r="K15" s="24">
        <v>4</v>
      </c>
      <c r="L15" s="24"/>
      <c r="M15" s="24">
        <f>Таблица11011[[#This Row],[2 Финал]]+Таблица11011[[#This Row],[1 Финал]]</f>
        <v>8</v>
      </c>
      <c r="N15" s="24">
        <f>ROW(Таблица11011[#This Row])-11</f>
        <v>4</v>
      </c>
      <c r="O15" s="25">
        <v>19</v>
      </c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x14ac:dyDescent="0.25">
      <c r="B16" s="22">
        <v>17</v>
      </c>
      <c r="C16" s="23" t="s">
        <v>84</v>
      </c>
      <c r="D16" s="24">
        <v>2009</v>
      </c>
      <c r="E16" s="24" t="s">
        <v>90</v>
      </c>
      <c r="F16" s="24" t="s">
        <v>102</v>
      </c>
      <c r="G16" s="24">
        <v>3</v>
      </c>
      <c r="H16" s="24" t="s">
        <v>103</v>
      </c>
      <c r="I16" s="24">
        <v>5</v>
      </c>
      <c r="J16" s="24">
        <f>Таблица11011[[#This Row],[1 Финал]]+Таблица11011[[#This Row],[2 Финал]]+Таблица11011[[#This Row],[УФ]]</f>
        <v>10</v>
      </c>
      <c r="K16" s="24">
        <v>5</v>
      </c>
      <c r="L16" s="24"/>
      <c r="M16" s="24">
        <f>Таблица11011[[#This Row],[2 Финал]]+Таблица11011[[#This Row],[1 Финал]]</f>
        <v>10</v>
      </c>
      <c r="N16" s="24">
        <f>ROW(Таблица11011[#This Row])-11</f>
        <v>5</v>
      </c>
      <c r="O16" s="25">
        <v>10</v>
      </c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15.75" thickBot="1" x14ac:dyDescent="0.3">
      <c r="B17" s="22">
        <v>27</v>
      </c>
      <c r="C17" s="23" t="s">
        <v>105</v>
      </c>
      <c r="D17" s="24">
        <v>2008</v>
      </c>
      <c r="E17" s="24" t="s">
        <v>107</v>
      </c>
      <c r="F17" s="24" t="s">
        <v>56</v>
      </c>
      <c r="G17" s="24" t="s">
        <v>53</v>
      </c>
      <c r="H17" s="24" t="s">
        <v>63</v>
      </c>
      <c r="I17" s="24">
        <v>6</v>
      </c>
      <c r="J17" s="24"/>
      <c r="K17" s="24">
        <v>6</v>
      </c>
      <c r="L17" s="24"/>
      <c r="M17" s="24">
        <f>Таблица11011[[#This Row],[2 Финал]]+Таблица11011[[#This Row],[1 Финал]]</f>
        <v>12</v>
      </c>
      <c r="N17" s="24">
        <v>6</v>
      </c>
      <c r="O17" s="25">
        <v>1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ht="15.75" thickBot="1" x14ac:dyDescent="0.3">
      <c r="B18" s="26" t="s">
        <v>33</v>
      </c>
      <c r="C18" s="27">
        <f>COUNTA(Таблица11011[Фамилия, Имя водителя])</f>
        <v>6</v>
      </c>
      <c r="D18" s="27" t="str">
        <f>IF(COUNTA(Таблица11011[Фамилия, Имя водителя])=1,"пилот",IF(COUNTA(Таблица11011[Фамилия, Имя водителя])=2,"пилота",IF(COUNTA(Таблица11011[Фамилия, Имя водителя])=3,"пилота",IF(COUNTA(Таблица11011[Фамилия, Имя водителя])=4,"пилота","пилотов"))))</f>
        <v>пилотов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IF(C18&gt;=10,100,IF(C18=9,90,IF(C18=8,80,IF(C18=7,70,IF(C18=6,60,IF(C18=5,50,IF(C18=4,40,IF(C18=3,30,IF(C18=2,20,IF(C18&lt;=1,1,Ошибка))))))))))</f>
        <v>60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x14ac:dyDescent="0.25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x14ac:dyDescent="0.25">
      <c r="C20" s="29" t="s">
        <v>34</v>
      </c>
      <c r="E20" s="30" t="s">
        <v>41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x14ac:dyDescent="0.25">
      <c r="E21" s="30" t="s">
        <v>42</v>
      </c>
      <c r="G21" t="s">
        <v>35</v>
      </c>
      <c r="I21" s="30" t="s">
        <v>45</v>
      </c>
      <c r="J21" s="30"/>
      <c r="M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x14ac:dyDescent="0.25">
      <c r="C22" s="29" t="s">
        <v>36</v>
      </c>
      <c r="E22" s="30" t="s">
        <v>43</v>
      </c>
      <c r="I22" s="30" t="s">
        <v>46</v>
      </c>
      <c r="J22" s="31"/>
      <c r="M22" s="31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x14ac:dyDescent="0.25">
      <c r="E23" s="30" t="s">
        <v>44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x14ac:dyDescent="0.25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23.25" x14ac:dyDescent="0.35">
      <c r="C25" s="32"/>
      <c r="F25" s="3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x14ac:dyDescent="0.25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x14ac:dyDescent="0.25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x14ac:dyDescent="0.25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x14ac:dyDescent="0.25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x14ac:dyDescent="0.25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x14ac:dyDescent="0.25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x14ac:dyDescent="0.25"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7:36" x14ac:dyDescent="0.25"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7:36" ht="23.25" x14ac:dyDescent="0.25">
      <c r="Q34" s="33"/>
      <c r="R34" s="33"/>
      <c r="S34" s="34"/>
      <c r="T34" s="34"/>
      <c r="U34" s="34"/>
      <c r="V34" s="34"/>
      <c r="W34" s="34"/>
      <c r="X34" s="33"/>
      <c r="Y34" s="34"/>
      <c r="Z34" s="34"/>
      <c r="AA34" s="34"/>
      <c r="AB34" s="34"/>
      <c r="AC34" s="34"/>
      <c r="AD34" s="33"/>
      <c r="AE34" s="34"/>
      <c r="AF34" s="34"/>
      <c r="AG34" s="34"/>
      <c r="AH34" s="34"/>
      <c r="AI34" s="34"/>
      <c r="AJ34" s="33"/>
    </row>
    <row r="35" spans="17:36" ht="33.75" x14ac:dyDescent="0.25">
      <c r="Q35" s="33"/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</row>
    <row r="36" spans="17:36" ht="33.75" x14ac:dyDescent="0.25"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35"/>
      <c r="AH36" s="35"/>
      <c r="AI36" s="35"/>
      <c r="AJ36" s="33"/>
    </row>
    <row r="37" spans="17:36" ht="33.75" x14ac:dyDescent="0.25"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</row>
    <row r="38" spans="17:36" ht="33.75" x14ac:dyDescent="0.25">
      <c r="Q38" s="33"/>
      <c r="R38" s="33"/>
      <c r="S38" s="35"/>
      <c r="T38" s="35"/>
      <c r="U38" s="35"/>
      <c r="V38" s="35"/>
      <c r="W38" s="35"/>
      <c r="X38" s="33"/>
      <c r="Y38" s="35"/>
      <c r="Z38" s="35"/>
      <c r="AA38" s="35"/>
      <c r="AB38" s="35"/>
      <c r="AC38" s="35"/>
      <c r="AD38" s="33"/>
      <c r="AE38" s="35"/>
      <c r="AF38" s="35"/>
      <c r="AG38" s="35"/>
      <c r="AH38" s="35"/>
      <c r="AI38" s="35"/>
      <c r="AJ38" s="33"/>
    </row>
    <row r="39" spans="17:36" ht="33.75" x14ac:dyDescent="0.25">
      <c r="Q39" s="33"/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</row>
    <row r="40" spans="17:36" ht="23.25" x14ac:dyDescent="0.25">
      <c r="Q40" s="33"/>
      <c r="R40" s="33"/>
      <c r="S40" s="34"/>
      <c r="T40" s="34"/>
      <c r="U40" s="34"/>
      <c r="V40" s="34"/>
      <c r="W40" s="34"/>
      <c r="X40" s="33"/>
      <c r="Y40" s="34"/>
      <c r="Z40" s="34"/>
      <c r="AA40" s="34"/>
      <c r="AB40" s="34"/>
      <c r="AC40" s="34"/>
      <c r="AD40" s="33"/>
      <c r="AE40" s="34"/>
      <c r="AF40" s="34"/>
      <c r="AG40" s="34"/>
      <c r="AH40" s="34"/>
      <c r="AI40" s="34"/>
      <c r="AJ40" s="33"/>
    </row>
    <row r="41" spans="17:36" ht="33.75" x14ac:dyDescent="0.25">
      <c r="Q41" s="33"/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</row>
    <row r="42" spans="17:36" ht="33.75" x14ac:dyDescent="0.25"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5"/>
      <c r="AH42" s="35"/>
      <c r="AI42" s="35"/>
      <c r="AJ42" s="33"/>
    </row>
    <row r="43" spans="17:36" ht="33.75" x14ac:dyDescent="0.25"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</row>
    <row r="44" spans="17:36" ht="33.75" x14ac:dyDescent="0.25">
      <c r="Q44" s="33"/>
      <c r="R44" s="33"/>
      <c r="S44" s="35"/>
      <c r="T44" s="35"/>
      <c r="U44" s="35"/>
      <c r="V44" s="35"/>
      <c r="W44" s="35"/>
      <c r="X44" s="33"/>
      <c r="Y44" s="35"/>
      <c r="Z44" s="35"/>
      <c r="AA44" s="35"/>
      <c r="AB44" s="35"/>
      <c r="AC44" s="35"/>
      <c r="AD44" s="33"/>
      <c r="AE44" s="35"/>
      <c r="AF44" s="35"/>
      <c r="AG44" s="35"/>
      <c r="AH44" s="35"/>
      <c r="AI44" s="35"/>
      <c r="AJ44" s="33"/>
    </row>
    <row r="45" spans="17:36" ht="33.75" x14ac:dyDescent="0.25">
      <c r="Q45" s="33"/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</row>
    <row r="46" spans="17:36" ht="23.25" x14ac:dyDescent="0.25">
      <c r="Q46" s="33"/>
      <c r="R46" s="33"/>
      <c r="S46" s="34"/>
      <c r="T46" s="34"/>
      <c r="U46" s="34"/>
      <c r="V46" s="34"/>
      <c r="W46" s="34"/>
      <c r="X46" s="33"/>
      <c r="Y46" s="34"/>
      <c r="Z46" s="34"/>
      <c r="AA46" s="34"/>
      <c r="AB46" s="34"/>
      <c r="AC46" s="34"/>
      <c r="AD46" s="33"/>
      <c r="AE46" s="34"/>
      <c r="AF46" s="34"/>
      <c r="AG46" s="34"/>
      <c r="AH46" s="34"/>
      <c r="AI46" s="34"/>
      <c r="AJ46" s="33"/>
    </row>
    <row r="47" spans="17:36" ht="33.75" x14ac:dyDescent="0.25">
      <c r="Q47" s="33"/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</row>
    <row r="48" spans="17:36" ht="33.75" x14ac:dyDescent="0.25"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35"/>
      <c r="AH48" s="35"/>
      <c r="AI48" s="35"/>
      <c r="AJ48" s="33"/>
    </row>
    <row r="49" spans="17:36" ht="33.75" x14ac:dyDescent="0.25"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</row>
    <row r="50" spans="17:36" ht="33.75" x14ac:dyDescent="0.25">
      <c r="Q50" s="33"/>
      <c r="R50" s="33"/>
      <c r="S50" s="35"/>
      <c r="T50" s="35"/>
      <c r="U50" s="35"/>
      <c r="V50" s="35"/>
      <c r="W50" s="35"/>
      <c r="X50" s="33"/>
      <c r="Y50" s="35"/>
      <c r="Z50" s="35"/>
      <c r="AA50" s="35"/>
      <c r="AB50" s="35"/>
      <c r="AC50" s="35"/>
      <c r="AD50" s="33"/>
      <c r="AE50" s="35"/>
      <c r="AF50" s="35"/>
      <c r="AG50" s="35"/>
      <c r="AH50" s="35"/>
      <c r="AI50" s="35"/>
      <c r="AJ50" s="33"/>
    </row>
    <row r="51" spans="17:36" ht="33.75" x14ac:dyDescent="0.25">
      <c r="Q51" s="33"/>
      <c r="R51" s="33"/>
      <c r="S51" s="35"/>
      <c r="T51" s="35"/>
      <c r="U51" s="35"/>
      <c r="V51" s="35"/>
      <c r="W51" s="35"/>
      <c r="X51" s="33"/>
      <c r="Y51" s="35"/>
      <c r="Z51" s="35"/>
      <c r="AA51" s="35"/>
      <c r="AB51" s="35"/>
      <c r="AC51" s="35"/>
      <c r="AD51" s="33"/>
      <c r="AE51" s="35"/>
      <c r="AF51" s="35"/>
      <c r="AG51" s="35"/>
      <c r="AH51" s="35"/>
      <c r="AI51" s="35"/>
      <c r="AJ51" s="33"/>
    </row>
    <row r="52" spans="17:36" x14ac:dyDescent="0.25"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7:36" x14ac:dyDescent="0.25"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7:36" x14ac:dyDescent="0.25"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7:36" x14ac:dyDescent="0.25"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7:36" x14ac:dyDescent="0.25"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7:36" x14ac:dyDescent="0.25"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7:36" x14ac:dyDescent="0.25"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7:36" x14ac:dyDescent="0.25"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7:36" x14ac:dyDescent="0.25"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7:36" x14ac:dyDescent="0.25"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7:36" x14ac:dyDescent="0.2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7:36" x14ac:dyDescent="0.2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7:36" x14ac:dyDescent="0.25"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7:36" x14ac:dyDescent="0.2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7:36" x14ac:dyDescent="0.2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7:36" x14ac:dyDescent="0.25"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7:36" x14ac:dyDescent="0.2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7:36" x14ac:dyDescent="0.25"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7:36" x14ac:dyDescent="0.25"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7:36" x14ac:dyDescent="0.25"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7:36" x14ac:dyDescent="0.25"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7:36" x14ac:dyDescent="0.25"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7:36" x14ac:dyDescent="0.25"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7:36" x14ac:dyDescent="0.25"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7:36" x14ac:dyDescent="0.25"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7:36" x14ac:dyDescent="0.25"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7:36" x14ac:dyDescent="0.25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7:36" x14ac:dyDescent="0.25"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7:36" x14ac:dyDescent="0.25"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7:36" x14ac:dyDescent="0.25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7:36" x14ac:dyDescent="0.25"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7:36" x14ac:dyDescent="0.25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7:36" x14ac:dyDescent="0.25"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7:36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7:36" x14ac:dyDescent="0.25"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7:36" x14ac:dyDescent="0.25"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7:36" x14ac:dyDescent="0.25"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7:36" x14ac:dyDescent="0.25"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7:36" x14ac:dyDescent="0.25"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7:36" x14ac:dyDescent="0.25"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7:36" x14ac:dyDescent="0.25"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7:36" x14ac:dyDescent="0.25"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7:36" x14ac:dyDescent="0.25"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7:36" x14ac:dyDescent="0.25"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7:36" x14ac:dyDescent="0.25"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7:36" x14ac:dyDescent="0.25"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17:36" x14ac:dyDescent="0.25"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17:36" x14ac:dyDescent="0.25"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17:36" x14ac:dyDescent="0.25"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17:36" x14ac:dyDescent="0.25"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17:36" x14ac:dyDescent="0.25"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17:36" x14ac:dyDescent="0.25"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17:36" x14ac:dyDescent="0.25"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17:36" x14ac:dyDescent="0.25"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17:36" x14ac:dyDescent="0.25"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17:36" x14ac:dyDescent="0.25"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17:36" x14ac:dyDescent="0.25"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17:36" x14ac:dyDescent="0.25"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17:36" x14ac:dyDescent="0.25"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17:36" x14ac:dyDescent="0.25"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17:36" x14ac:dyDescent="0.25"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17:36" x14ac:dyDescent="0.25"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17:36" x14ac:dyDescent="0.25"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17:36" x14ac:dyDescent="0.25"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17:36" x14ac:dyDescent="0.25"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17:36" x14ac:dyDescent="0.25"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17:36" x14ac:dyDescent="0.25"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17:36" x14ac:dyDescent="0.25"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17:36" x14ac:dyDescent="0.25"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17:36" x14ac:dyDescent="0.25"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17:36" x14ac:dyDescent="0.25"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17:36" x14ac:dyDescent="0.25"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17:36" x14ac:dyDescent="0.25"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17:36" x14ac:dyDescent="0.25"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17:36" x14ac:dyDescent="0.25"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17:36" x14ac:dyDescent="0.25"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17:36" x14ac:dyDescent="0.25"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17:36" x14ac:dyDescent="0.25"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17:36" x14ac:dyDescent="0.25"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17:36" x14ac:dyDescent="0.25"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17:36" x14ac:dyDescent="0.25"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17:36" x14ac:dyDescent="0.25"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17:36" x14ac:dyDescent="0.25"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17:36" x14ac:dyDescent="0.25"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17:36" x14ac:dyDescent="0.25"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17:36" x14ac:dyDescent="0.25"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17:36" x14ac:dyDescent="0.25"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17:36" x14ac:dyDescent="0.25"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17:36" x14ac:dyDescent="0.25"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17:36" x14ac:dyDescent="0.25"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17:36" x14ac:dyDescent="0.25"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17:36" x14ac:dyDescent="0.25"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17:36" x14ac:dyDescent="0.25"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17:36" x14ac:dyDescent="0.25"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17:36" x14ac:dyDescent="0.25"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17:36" x14ac:dyDescent="0.25"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17:36" x14ac:dyDescent="0.25"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</sheetData>
  <mergeCells count="20">
    <mergeCell ref="Y34:AC34"/>
    <mergeCell ref="AE34:AI34"/>
    <mergeCell ref="S40:W40"/>
    <mergeCell ref="Y40:AC40"/>
    <mergeCell ref="AE40:AI40"/>
    <mergeCell ref="S46:W46"/>
    <mergeCell ref="Y46:AC46"/>
    <mergeCell ref="AE46:AI46"/>
    <mergeCell ref="C7:L7"/>
    <mergeCell ref="B8:C9"/>
    <mergeCell ref="M8:O8"/>
    <mergeCell ref="D9:L10"/>
    <mergeCell ref="M9:N10"/>
    <mergeCell ref="S34:W34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48"/>
  <sheetViews>
    <sheetView workbookViewId="0">
      <selection activeCell="K8" sqref="K8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37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7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7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7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7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7" ht="18.95" customHeight="1" x14ac:dyDescent="0.3">
      <c r="C7" s="37" t="s">
        <v>89</v>
      </c>
      <c r="D7" s="37"/>
      <c r="E7" s="37"/>
      <c r="F7" s="37"/>
      <c r="G7" s="37"/>
      <c r="H7" s="37"/>
      <c r="I7" s="37"/>
      <c r="J7" s="37"/>
      <c r="K7" s="37"/>
      <c r="L7" s="37"/>
      <c r="M7" s="38"/>
      <c r="N7" s="39"/>
      <c r="O7" s="10"/>
    </row>
    <row r="8" spans="2:37" ht="15.75" x14ac:dyDescent="0.25">
      <c r="B8" s="11" t="s">
        <v>40</v>
      </c>
      <c r="C8" s="11"/>
      <c r="D8" s="12"/>
      <c r="I8" s="14"/>
      <c r="J8" s="14"/>
      <c r="K8" s="13" t="s">
        <v>104</v>
      </c>
      <c r="M8" s="40" t="s">
        <v>86</v>
      </c>
      <c r="N8" s="40"/>
      <c r="O8" s="40"/>
    </row>
    <row r="9" spans="2:37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37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x14ac:dyDescent="0.25">
      <c r="B12" s="22">
        <v>27</v>
      </c>
      <c r="C12" s="23" t="s">
        <v>105</v>
      </c>
      <c r="D12" s="24">
        <v>2008</v>
      </c>
      <c r="E12" s="24" t="s">
        <v>107</v>
      </c>
      <c r="F12" s="24" t="s">
        <v>56</v>
      </c>
      <c r="G12" s="24" t="s">
        <v>53</v>
      </c>
      <c r="H12" s="24" t="s">
        <v>63</v>
      </c>
      <c r="I12" s="24">
        <v>1</v>
      </c>
      <c r="J12" s="24"/>
      <c r="K12" s="24">
        <v>1</v>
      </c>
      <c r="L12" s="24"/>
      <c r="M12" s="24">
        <f>Таблица11011263251[[#This Row],[2 Финал]]+Таблица11011263251[[#This Row],[1 Финал]]</f>
        <v>2</v>
      </c>
      <c r="N12" s="24">
        <f>ROW(Таблица11011263251[#This Row])-11</f>
        <v>1</v>
      </c>
      <c r="O12" s="25">
        <v>20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37" ht="15.75" thickBot="1" x14ac:dyDescent="0.3">
      <c r="B13" s="22">
        <v>14</v>
      </c>
      <c r="C13" s="23" t="s">
        <v>106</v>
      </c>
      <c r="D13" s="24">
        <v>2005</v>
      </c>
      <c r="E13" s="24" t="s">
        <v>108</v>
      </c>
      <c r="F13" s="24" t="s">
        <v>56</v>
      </c>
      <c r="G13" s="24" t="s">
        <v>57</v>
      </c>
      <c r="H13" s="24" t="s">
        <v>109</v>
      </c>
      <c r="I13" s="24">
        <v>2</v>
      </c>
      <c r="J13" s="24"/>
      <c r="K13" s="24">
        <v>2</v>
      </c>
      <c r="L13" s="24"/>
      <c r="M13" s="24">
        <f>Таблица11011263251[[#This Row],[2 Финал]]+Таблица11011263251[[#This Row],[1 Финал]]</f>
        <v>4</v>
      </c>
      <c r="N13" s="24">
        <f>ROW(Таблица11011263251[#This Row])-11</f>
        <v>2</v>
      </c>
      <c r="O13" s="25">
        <v>1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ht="15.75" thickBot="1" x14ac:dyDescent="0.3">
      <c r="B14" s="26" t="s">
        <v>33</v>
      </c>
      <c r="C14" s="27">
        <f>COUNTA(Таблица11011263251[Фамилия, Имя водителя])</f>
        <v>2</v>
      </c>
      <c r="D14" s="27" t="str">
        <f>IF(COUNTA(Таблица11011263251[Фамилия, Имя водителя])=1,"пилот",IF(COUNTA(Таблица11011263251[Фамилия, Имя водителя])=2,"пилота",IF(COUNTA(Таблица11011263251[Фамилия, Имя водителя])=3,"пилота",IF(COUNTA(Таблица11011263251[Фамилия, Имя водителя])=4,"пилота","пилотов"))))</f>
        <v>пилота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>
        <f>IF(C14&gt;=10,100,IF(C14=9,90,IF(C14=8,80,IF(C14=7,70,IF(C14=6,60,IF(C14=5,50,IF(C14=4,40,IF(C14=3,30,IF(C14=2,20,IF(C14&lt;=1,1,Ошибка))))))))))</f>
        <v>20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:37" x14ac:dyDescent="0.25"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:37" x14ac:dyDescent="0.25">
      <c r="C16" s="29" t="s">
        <v>34</v>
      </c>
      <c r="E16" s="30" t="s">
        <v>41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3:37" x14ac:dyDescent="0.25">
      <c r="E17" s="30" t="s">
        <v>42</v>
      </c>
      <c r="G17" t="s">
        <v>35</v>
      </c>
      <c r="I17" s="30" t="s">
        <v>45</v>
      </c>
      <c r="J17" s="30"/>
      <c r="M17" s="30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3:37" x14ac:dyDescent="0.25">
      <c r="C18" s="29" t="s">
        <v>36</v>
      </c>
      <c r="E18" s="30" t="s">
        <v>43</v>
      </c>
      <c r="I18" s="30" t="s">
        <v>46</v>
      </c>
      <c r="J18" s="31"/>
      <c r="M18" s="31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3:37" x14ac:dyDescent="0.25">
      <c r="E19" s="30" t="s">
        <v>44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3:37" x14ac:dyDescent="0.25"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3:37" ht="23.25" x14ac:dyDescent="0.35">
      <c r="C21" s="32"/>
      <c r="F21" s="32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3:37" x14ac:dyDescent="0.25"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3:37" x14ac:dyDescent="0.25"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3:37" x14ac:dyDescent="0.25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3:37" x14ac:dyDescent="0.25"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3:37" x14ac:dyDescent="0.25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3:37" x14ac:dyDescent="0.25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3:37" x14ac:dyDescent="0.25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3:37" x14ac:dyDescent="0.25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3:37" x14ac:dyDescent="0.25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3:37" x14ac:dyDescent="0.25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3:37" ht="23.25" x14ac:dyDescent="0.25">
      <c r="Q32" s="33"/>
      <c r="R32" s="33"/>
      <c r="S32" s="34"/>
      <c r="T32" s="34"/>
      <c r="U32" s="34"/>
      <c r="V32" s="34"/>
      <c r="W32" s="34"/>
      <c r="X32" s="33"/>
      <c r="Y32" s="34"/>
      <c r="Z32" s="34"/>
      <c r="AA32" s="34"/>
      <c r="AB32" s="34"/>
      <c r="AC32" s="34"/>
      <c r="AD32" s="33"/>
      <c r="AE32" s="34"/>
      <c r="AF32" s="34"/>
      <c r="AG32" s="34"/>
      <c r="AH32" s="34"/>
      <c r="AI32" s="34"/>
      <c r="AJ32" s="33"/>
      <c r="AK32" s="33"/>
    </row>
    <row r="33" spans="17:37" ht="33.75" x14ac:dyDescent="0.25">
      <c r="Q33" s="33"/>
      <c r="R33" s="33"/>
      <c r="S33" s="35"/>
      <c r="T33" s="35"/>
      <c r="U33" s="35"/>
      <c r="V33" s="35"/>
      <c r="W33" s="35"/>
      <c r="X33" s="33"/>
      <c r="Y33" s="35"/>
      <c r="Z33" s="35"/>
      <c r="AA33" s="35"/>
      <c r="AB33" s="35"/>
      <c r="AC33" s="35"/>
      <c r="AD33" s="33"/>
      <c r="AE33" s="35"/>
      <c r="AF33" s="35"/>
      <c r="AG33" s="35"/>
      <c r="AH33" s="35"/>
      <c r="AI33" s="35"/>
      <c r="AJ33" s="33"/>
      <c r="AK33" s="33"/>
    </row>
    <row r="34" spans="17:37" ht="33.75" x14ac:dyDescent="0.25">
      <c r="Q34" s="33"/>
      <c r="R34" s="33"/>
      <c r="S34" s="35"/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3"/>
      <c r="AE34" s="35"/>
      <c r="AF34" s="35"/>
      <c r="AG34" s="35"/>
      <c r="AH34" s="35"/>
      <c r="AI34" s="35"/>
      <c r="AJ34" s="33"/>
      <c r="AK34" s="33"/>
    </row>
    <row r="35" spans="17:37" ht="33.75" x14ac:dyDescent="0.25">
      <c r="Q35" s="33"/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  <c r="AK35" s="33"/>
    </row>
    <row r="36" spans="17:37" ht="33.75" x14ac:dyDescent="0.25"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35"/>
      <c r="AH36" s="35"/>
      <c r="AI36" s="35"/>
      <c r="AJ36" s="33"/>
      <c r="AK36" s="33"/>
    </row>
    <row r="37" spans="17:37" ht="33.75" x14ac:dyDescent="0.25"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  <c r="AK37" s="33"/>
    </row>
    <row r="38" spans="17:37" ht="23.25" x14ac:dyDescent="0.25">
      <c r="Q38" s="33"/>
      <c r="R38" s="33"/>
      <c r="S38" s="34"/>
      <c r="T38" s="34"/>
      <c r="U38" s="34"/>
      <c r="V38" s="34"/>
      <c r="W38" s="34"/>
      <c r="X38" s="33"/>
      <c r="Y38" s="34"/>
      <c r="Z38" s="34"/>
      <c r="AA38" s="34"/>
      <c r="AB38" s="34"/>
      <c r="AC38" s="34"/>
      <c r="AD38" s="33"/>
      <c r="AE38" s="34"/>
      <c r="AF38" s="34"/>
      <c r="AG38" s="34"/>
      <c r="AH38" s="34"/>
      <c r="AI38" s="34"/>
      <c r="AJ38" s="33"/>
      <c r="AK38" s="33"/>
    </row>
    <row r="39" spans="17:37" ht="33.75" x14ac:dyDescent="0.25">
      <c r="Q39" s="33"/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  <c r="AK39" s="33"/>
    </row>
    <row r="40" spans="17:37" ht="33.75" x14ac:dyDescent="0.25">
      <c r="Q40" s="33"/>
      <c r="R40" s="33"/>
      <c r="S40" s="35"/>
      <c r="T40" s="35"/>
      <c r="U40" s="35"/>
      <c r="V40" s="35"/>
      <c r="W40" s="35"/>
      <c r="X40" s="33"/>
      <c r="Y40" s="35"/>
      <c r="Z40" s="35"/>
      <c r="AA40" s="35"/>
      <c r="AB40" s="35"/>
      <c r="AC40" s="35"/>
      <c r="AD40" s="33"/>
      <c r="AE40" s="35"/>
      <c r="AF40" s="35"/>
      <c r="AG40" s="35"/>
      <c r="AH40" s="35"/>
      <c r="AI40" s="35"/>
      <c r="AJ40" s="33"/>
      <c r="AK40" s="33"/>
    </row>
    <row r="41" spans="17:37" ht="33.75" x14ac:dyDescent="0.25">
      <c r="Q41" s="33"/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  <c r="AK41" s="33"/>
    </row>
    <row r="42" spans="17:37" ht="33.75" x14ac:dyDescent="0.25"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5"/>
      <c r="AH42" s="35"/>
      <c r="AI42" s="35"/>
      <c r="AJ42" s="33"/>
      <c r="AK42" s="33"/>
    </row>
    <row r="43" spans="17:37" ht="33.75" x14ac:dyDescent="0.25"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  <c r="AK43" s="33"/>
    </row>
    <row r="44" spans="17:37" ht="23.25" x14ac:dyDescent="0.25">
      <c r="Q44" s="33"/>
      <c r="R44" s="33"/>
      <c r="S44" s="34"/>
      <c r="T44" s="34"/>
      <c r="U44" s="34"/>
      <c r="V44" s="34"/>
      <c r="W44" s="34"/>
      <c r="X44" s="33"/>
      <c r="Y44" s="34"/>
      <c r="Z44" s="34"/>
      <c r="AA44" s="34"/>
      <c r="AB44" s="34"/>
      <c r="AC44" s="34"/>
      <c r="AD44" s="33"/>
      <c r="AE44" s="34"/>
      <c r="AF44" s="34"/>
      <c r="AG44" s="34"/>
      <c r="AH44" s="34"/>
      <c r="AI44" s="34"/>
      <c r="AJ44" s="33"/>
      <c r="AK44" s="33"/>
    </row>
    <row r="45" spans="17:37" ht="33.75" x14ac:dyDescent="0.25">
      <c r="Q45" s="33"/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  <c r="AK45" s="33"/>
    </row>
    <row r="46" spans="17:37" ht="33.75" x14ac:dyDescent="0.25">
      <c r="Q46" s="33"/>
      <c r="R46" s="33"/>
      <c r="S46" s="35"/>
      <c r="T46" s="35"/>
      <c r="U46" s="35"/>
      <c r="V46" s="35"/>
      <c r="W46" s="35"/>
      <c r="X46" s="33"/>
      <c r="Y46" s="35"/>
      <c r="Z46" s="35"/>
      <c r="AA46" s="35"/>
      <c r="AB46" s="35"/>
      <c r="AC46" s="35"/>
      <c r="AD46" s="33"/>
      <c r="AE46" s="35"/>
      <c r="AF46" s="35"/>
      <c r="AG46" s="35"/>
      <c r="AH46" s="35"/>
      <c r="AI46" s="35"/>
      <c r="AJ46" s="33"/>
      <c r="AK46" s="33"/>
    </row>
    <row r="47" spans="17:37" ht="33.75" x14ac:dyDescent="0.25">
      <c r="Q47" s="33"/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  <c r="AK47" s="33"/>
    </row>
    <row r="48" spans="17:37" ht="33.75" x14ac:dyDescent="0.25"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35"/>
      <c r="AH48" s="35"/>
      <c r="AI48" s="35"/>
      <c r="AJ48" s="33"/>
      <c r="AK48" s="33"/>
    </row>
    <row r="49" spans="17:37" ht="33.75" x14ac:dyDescent="0.25"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  <c r="AK49" s="33"/>
    </row>
    <row r="50" spans="17:37" x14ac:dyDescent="0.25"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7:37" x14ac:dyDescent="0.25"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7:37" x14ac:dyDescent="0.25"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7:37" x14ac:dyDescent="0.25"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7:37" x14ac:dyDescent="0.25"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7:37" x14ac:dyDescent="0.25"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7:37" x14ac:dyDescent="0.25"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7:37" x14ac:dyDescent="0.25"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7:37" x14ac:dyDescent="0.25"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7:37" x14ac:dyDescent="0.25"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7:37" x14ac:dyDescent="0.25"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7:37" x14ac:dyDescent="0.25"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7:37" x14ac:dyDescent="0.2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7:37" x14ac:dyDescent="0.2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7:37" x14ac:dyDescent="0.25"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7:37" x14ac:dyDescent="0.2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7:37" x14ac:dyDescent="0.2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7:37" x14ac:dyDescent="0.25"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7:37" x14ac:dyDescent="0.2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7:37" x14ac:dyDescent="0.25"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7:37" x14ac:dyDescent="0.25"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7:37" x14ac:dyDescent="0.25"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7:37" x14ac:dyDescent="0.25"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7:37" x14ac:dyDescent="0.25"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7:37" x14ac:dyDescent="0.25"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7:37" x14ac:dyDescent="0.25"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7:37" x14ac:dyDescent="0.25"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7:37" x14ac:dyDescent="0.25"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7:37" x14ac:dyDescent="0.25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7:37" x14ac:dyDescent="0.25"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7:37" x14ac:dyDescent="0.25"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7:37" x14ac:dyDescent="0.25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7:37" x14ac:dyDescent="0.25"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7:37" x14ac:dyDescent="0.25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7:37" x14ac:dyDescent="0.25"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7:37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7:37" x14ac:dyDescent="0.25"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7:37" x14ac:dyDescent="0.25"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7:37" x14ac:dyDescent="0.25"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7:37" x14ac:dyDescent="0.25"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7:37" x14ac:dyDescent="0.25"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7:37" x14ac:dyDescent="0.25"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7:37" x14ac:dyDescent="0.25"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7:37" x14ac:dyDescent="0.25"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7:37" x14ac:dyDescent="0.25"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7:37" x14ac:dyDescent="0.25"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7:37" x14ac:dyDescent="0.25"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7:37" x14ac:dyDescent="0.25"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7:37" x14ac:dyDescent="0.25"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7:37" x14ac:dyDescent="0.25"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7:37" x14ac:dyDescent="0.25"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7:37" x14ac:dyDescent="0.25"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7:37" x14ac:dyDescent="0.25"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7:37" x14ac:dyDescent="0.25"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7:37" x14ac:dyDescent="0.25"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7:37" x14ac:dyDescent="0.25"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7:37" x14ac:dyDescent="0.25"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7:37" x14ac:dyDescent="0.25"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7:37" x14ac:dyDescent="0.25"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7:37" x14ac:dyDescent="0.25"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7:37" x14ac:dyDescent="0.25"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7:37" x14ac:dyDescent="0.25"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7:37" x14ac:dyDescent="0.25"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7:37" x14ac:dyDescent="0.25"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7:37" x14ac:dyDescent="0.25"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7:37" x14ac:dyDescent="0.25"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7:37" x14ac:dyDescent="0.25"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7:37" x14ac:dyDescent="0.25"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7:37" x14ac:dyDescent="0.25"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7:37" x14ac:dyDescent="0.25"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7:37" x14ac:dyDescent="0.25"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17:37" x14ac:dyDescent="0.25"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7:37" x14ac:dyDescent="0.25"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7:37" x14ac:dyDescent="0.25"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7:37" x14ac:dyDescent="0.25"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7:37" x14ac:dyDescent="0.25"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7:37" x14ac:dyDescent="0.25"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7:37" x14ac:dyDescent="0.25"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7:37" x14ac:dyDescent="0.25"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7:37" x14ac:dyDescent="0.25"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7:37" x14ac:dyDescent="0.25"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17:37" x14ac:dyDescent="0.25"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17:37" x14ac:dyDescent="0.25"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7:37" x14ac:dyDescent="0.25"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7:37" x14ac:dyDescent="0.25"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7:37" x14ac:dyDescent="0.25"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7:37" x14ac:dyDescent="0.25"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7:37" x14ac:dyDescent="0.25"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7:37" x14ac:dyDescent="0.25"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17:37" x14ac:dyDescent="0.25"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7:37" x14ac:dyDescent="0.25"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17:37" x14ac:dyDescent="0.25"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7:37" x14ac:dyDescent="0.25"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7:37" x14ac:dyDescent="0.25"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17:37" x14ac:dyDescent="0.25"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7:37" x14ac:dyDescent="0.25"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17:37" x14ac:dyDescent="0.25"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7:37" x14ac:dyDescent="0.25"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7:37" x14ac:dyDescent="0.25"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97"/>
  <sheetViews>
    <sheetView workbookViewId="0">
      <selection activeCell="H17" sqref="H1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36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6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6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6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2:36" ht="6" customHeight="1" x14ac:dyDescent="0.25">
      <c r="C6" s="6"/>
      <c r="D6" s="6"/>
      <c r="E6" s="6"/>
      <c r="F6" s="6"/>
      <c r="G6" s="6"/>
      <c r="H6" s="6"/>
      <c r="L6" s="6"/>
      <c r="M6" s="6"/>
      <c r="N6" s="6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2:36" ht="18.95" customHeight="1" x14ac:dyDescent="0.3">
      <c r="C7" s="37" t="s">
        <v>39</v>
      </c>
      <c r="D7" s="37"/>
      <c r="E7" s="37"/>
      <c r="F7" s="37"/>
      <c r="G7" s="37"/>
      <c r="H7" s="37"/>
      <c r="I7" s="37"/>
      <c r="J7" s="37"/>
      <c r="K7" s="37"/>
      <c r="L7" s="37"/>
      <c r="M7" s="8" t="s">
        <v>4</v>
      </c>
      <c r="N7" s="9"/>
      <c r="O7" s="10">
        <v>0</v>
      </c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2:36" ht="15.75" x14ac:dyDescent="0.25">
      <c r="B8" s="11" t="s">
        <v>40</v>
      </c>
      <c r="C8" s="11"/>
      <c r="D8" s="12"/>
      <c r="I8" s="14"/>
      <c r="J8" s="14"/>
      <c r="K8" s="13" t="s">
        <v>85</v>
      </c>
      <c r="M8" s="40" t="s">
        <v>86</v>
      </c>
      <c r="N8" s="40"/>
      <c r="O8" s="40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2:36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2:36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2:36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2:36" x14ac:dyDescent="0.25">
      <c r="B12" s="22">
        <v>17</v>
      </c>
      <c r="C12" s="23" t="s">
        <v>84</v>
      </c>
      <c r="D12" s="24">
        <v>2009</v>
      </c>
      <c r="E12" s="24" t="s">
        <v>90</v>
      </c>
      <c r="F12" s="24" t="s">
        <v>102</v>
      </c>
      <c r="G12" s="24">
        <v>3</v>
      </c>
      <c r="H12" s="24" t="s">
        <v>103</v>
      </c>
      <c r="I12" s="24">
        <v>2</v>
      </c>
      <c r="J12" s="24"/>
      <c r="K12" s="24">
        <v>1</v>
      </c>
      <c r="L12" s="24"/>
      <c r="M12" s="24">
        <f>Таблица110112632[[#This Row],[2 Финал]]+Таблица110112632[[#This Row],[1 Финал]]</f>
        <v>3</v>
      </c>
      <c r="N12" s="24">
        <f>ROW(Таблица110112632[#This Row])-11</f>
        <v>1</v>
      </c>
      <c r="O12" s="25">
        <v>60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x14ac:dyDescent="0.25">
      <c r="B13" s="22">
        <v>11</v>
      </c>
      <c r="C13" s="23" t="s">
        <v>87</v>
      </c>
      <c r="D13" s="24">
        <v>2005</v>
      </c>
      <c r="E13" s="24" t="s">
        <v>91</v>
      </c>
      <c r="F13" s="24" t="s">
        <v>92</v>
      </c>
      <c r="G13" s="24" t="s">
        <v>57</v>
      </c>
      <c r="H13" s="24" t="s">
        <v>93</v>
      </c>
      <c r="I13" s="24">
        <v>1</v>
      </c>
      <c r="J13" s="24"/>
      <c r="K13" s="24">
        <v>3</v>
      </c>
      <c r="L13" s="24"/>
      <c r="M13" s="24">
        <f>Таблица110112632[[#This Row],[2 Финал]]+Таблица110112632[[#This Row],[1 Финал]]</f>
        <v>4</v>
      </c>
      <c r="N13" s="24">
        <f>ROW(Таблица110112632[#This Row])-11</f>
        <v>2</v>
      </c>
      <c r="O13" s="25">
        <v>43</v>
      </c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x14ac:dyDescent="0.25">
      <c r="B14" s="22">
        <v>71</v>
      </c>
      <c r="C14" s="23" t="s">
        <v>88</v>
      </c>
      <c r="D14" s="24">
        <v>2005</v>
      </c>
      <c r="E14" s="24" t="s">
        <v>94</v>
      </c>
      <c r="F14" s="24" t="s">
        <v>95</v>
      </c>
      <c r="G14" s="24" t="s">
        <v>57</v>
      </c>
      <c r="H14" s="24" t="s">
        <v>96</v>
      </c>
      <c r="I14" s="24">
        <v>3</v>
      </c>
      <c r="J14" s="24"/>
      <c r="K14" s="24">
        <v>2</v>
      </c>
      <c r="L14" s="24"/>
      <c r="M14" s="24">
        <f>Таблица110112632[[#This Row],[2 Финал]]+Таблица110112632[[#This Row],[1 Финал]]</f>
        <v>5</v>
      </c>
      <c r="N14" s="24">
        <f>ROW(Таблица110112632[#This Row])-11</f>
        <v>3</v>
      </c>
      <c r="O14" s="25">
        <v>30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x14ac:dyDescent="0.25">
      <c r="B15" s="22">
        <v>49</v>
      </c>
      <c r="C15" s="23" t="s">
        <v>80</v>
      </c>
      <c r="D15" s="24">
        <v>2009</v>
      </c>
      <c r="E15" s="24" t="s">
        <v>97</v>
      </c>
      <c r="F15" s="24" t="s">
        <v>56</v>
      </c>
      <c r="G15" s="24" t="s">
        <v>57</v>
      </c>
      <c r="H15" s="24" t="s">
        <v>63</v>
      </c>
      <c r="I15" s="24">
        <v>5</v>
      </c>
      <c r="J15" s="24"/>
      <c r="K15" s="24">
        <v>4</v>
      </c>
      <c r="L15" s="24"/>
      <c r="M15" s="24">
        <f>Таблица110112632[[#This Row],[2 Финал]]+Таблица110112632[[#This Row],[1 Финал]]</f>
        <v>9</v>
      </c>
      <c r="N15" s="24">
        <f>ROW(Таблица110112632[#This Row])-11</f>
        <v>4</v>
      </c>
      <c r="O15" s="25">
        <v>19</v>
      </c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x14ac:dyDescent="0.25">
      <c r="B16" s="22">
        <v>18</v>
      </c>
      <c r="C16" s="23" t="s">
        <v>82</v>
      </c>
      <c r="D16" s="24">
        <v>2008</v>
      </c>
      <c r="E16" s="24" t="s">
        <v>101</v>
      </c>
      <c r="F16" s="24" t="s">
        <v>48</v>
      </c>
      <c r="G16" s="24" t="s">
        <v>53</v>
      </c>
      <c r="H16" s="24" t="s">
        <v>50</v>
      </c>
      <c r="I16" s="24">
        <v>4</v>
      </c>
      <c r="J16" s="24"/>
      <c r="K16" s="24">
        <v>5</v>
      </c>
      <c r="L16" s="24"/>
      <c r="M16" s="24">
        <f>Таблица110112632[[#This Row],[2 Финал]]+Таблица110112632[[#This Row],[1 Финал]]</f>
        <v>9</v>
      </c>
      <c r="N16" s="24">
        <f>ROW(Таблица110112632[#This Row])-11</f>
        <v>5</v>
      </c>
      <c r="O16" s="25">
        <v>10</v>
      </c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15.75" thickBot="1" x14ac:dyDescent="0.3">
      <c r="B17" s="22">
        <v>27</v>
      </c>
      <c r="C17" s="23" t="s">
        <v>105</v>
      </c>
      <c r="D17" s="24">
        <v>2008</v>
      </c>
      <c r="E17" s="24" t="s">
        <v>107</v>
      </c>
      <c r="F17" s="24" t="s">
        <v>56</v>
      </c>
      <c r="G17" s="24" t="s">
        <v>53</v>
      </c>
      <c r="H17" s="24" t="s">
        <v>63</v>
      </c>
      <c r="I17" s="24">
        <v>6</v>
      </c>
      <c r="J17" s="24"/>
      <c r="K17" s="24">
        <v>6</v>
      </c>
      <c r="L17" s="24"/>
      <c r="M17" s="24">
        <v>12</v>
      </c>
      <c r="N17" s="24">
        <v>6</v>
      </c>
      <c r="O17" s="25">
        <v>1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ht="15.75" thickBot="1" x14ac:dyDescent="0.3">
      <c r="B18" s="26" t="s">
        <v>33</v>
      </c>
      <c r="C18" s="27">
        <f>COUNTA(Таблица110112632[Фамилия, Имя водителя])</f>
        <v>6</v>
      </c>
      <c r="D18" s="27" t="str">
        <f>IF(COUNTA(Таблица110112632[Фамилия, Имя водителя])=1,"пилот",IF(COUNTA(Таблица110112632[Фамилия, Имя водителя])=2,"пилота",IF(COUNTA(Таблица110112632[Фамилия, Имя водителя])=3,"пилота",IF(COUNTA(Таблица110112632[Фамилия, Имя водителя])=4,"пилота","пилотов"))))</f>
        <v>пилотов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IF(C18&gt;=10,100,IF(C18=9,90,IF(C18=8,80,IF(C18=7,70,IF(C18=6,60,IF(C18=5,50,IF(C18=4,40,IF(C18=3,30,IF(C18=2,20,IF(C18&lt;=1,1,Ошибка))))))))))</f>
        <v>60</v>
      </c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x14ac:dyDescent="0.25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x14ac:dyDescent="0.25">
      <c r="C20" s="29" t="s">
        <v>34</v>
      </c>
      <c r="E20" s="30" t="s">
        <v>41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x14ac:dyDescent="0.25">
      <c r="E21" s="30" t="s">
        <v>42</v>
      </c>
      <c r="G21" t="s">
        <v>35</v>
      </c>
      <c r="I21" s="30" t="s">
        <v>45</v>
      </c>
      <c r="J21" s="30"/>
      <c r="M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x14ac:dyDescent="0.25">
      <c r="C22" s="29" t="s">
        <v>36</v>
      </c>
      <c r="E22" s="30" t="s">
        <v>43</v>
      </c>
      <c r="I22" s="30" t="s">
        <v>46</v>
      </c>
      <c r="J22" s="31"/>
      <c r="M22" s="31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x14ac:dyDescent="0.25">
      <c r="E23" s="30" t="s">
        <v>44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x14ac:dyDescent="0.25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23.25" x14ac:dyDescent="0.35">
      <c r="C25" s="32"/>
      <c r="F25" s="3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x14ac:dyDescent="0.25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x14ac:dyDescent="0.25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x14ac:dyDescent="0.25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x14ac:dyDescent="0.25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x14ac:dyDescent="0.25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x14ac:dyDescent="0.25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x14ac:dyDescent="0.25"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7:36" x14ac:dyDescent="0.25"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17:36" ht="23.25" x14ac:dyDescent="0.25">
      <c r="Q34" s="33"/>
      <c r="R34" s="33"/>
      <c r="S34" s="34"/>
      <c r="T34" s="34"/>
      <c r="U34" s="34"/>
      <c r="V34" s="34"/>
      <c r="W34" s="34"/>
      <c r="X34" s="33"/>
      <c r="Y34" s="34"/>
      <c r="Z34" s="34"/>
      <c r="AA34" s="34"/>
      <c r="AB34" s="34"/>
      <c r="AC34" s="34"/>
      <c r="AD34" s="33"/>
      <c r="AE34" s="34"/>
      <c r="AF34" s="34"/>
      <c r="AG34" s="34"/>
      <c r="AH34" s="34"/>
      <c r="AI34" s="34"/>
      <c r="AJ34" s="33"/>
    </row>
    <row r="35" spans="17:36" ht="33.75" x14ac:dyDescent="0.25">
      <c r="Q35" s="33"/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</row>
    <row r="36" spans="17:36" ht="33.75" x14ac:dyDescent="0.25"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35"/>
      <c r="AH36" s="35"/>
      <c r="AI36" s="35"/>
      <c r="AJ36" s="33"/>
    </row>
    <row r="37" spans="17:36" ht="33.75" x14ac:dyDescent="0.25"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</row>
    <row r="38" spans="17:36" ht="33.75" x14ac:dyDescent="0.25">
      <c r="Q38" s="33"/>
      <c r="R38" s="33"/>
      <c r="S38" s="35"/>
      <c r="T38" s="35"/>
      <c r="U38" s="35"/>
      <c r="V38" s="35"/>
      <c r="W38" s="35"/>
      <c r="X38" s="33"/>
      <c r="Y38" s="35"/>
      <c r="Z38" s="35"/>
      <c r="AA38" s="35"/>
      <c r="AB38" s="35"/>
      <c r="AC38" s="35"/>
      <c r="AD38" s="33"/>
      <c r="AE38" s="35"/>
      <c r="AF38" s="35"/>
      <c r="AG38" s="35"/>
      <c r="AH38" s="35"/>
      <c r="AI38" s="35"/>
      <c r="AJ38" s="33"/>
    </row>
    <row r="39" spans="17:36" ht="33.75" x14ac:dyDescent="0.25">
      <c r="Q39" s="33"/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</row>
    <row r="40" spans="17:36" ht="23.25" x14ac:dyDescent="0.25">
      <c r="Q40" s="33"/>
      <c r="R40" s="33"/>
      <c r="S40" s="34"/>
      <c r="T40" s="34"/>
      <c r="U40" s="34"/>
      <c r="V40" s="34"/>
      <c r="W40" s="34"/>
      <c r="X40" s="33"/>
      <c r="Y40" s="34"/>
      <c r="Z40" s="34"/>
      <c r="AA40" s="34"/>
      <c r="AB40" s="34"/>
      <c r="AC40" s="34"/>
      <c r="AD40" s="33"/>
      <c r="AE40" s="34"/>
      <c r="AF40" s="34"/>
      <c r="AG40" s="34"/>
      <c r="AH40" s="34"/>
      <c r="AI40" s="34"/>
      <c r="AJ40" s="33"/>
    </row>
    <row r="41" spans="17:36" ht="33.75" x14ac:dyDescent="0.25">
      <c r="Q41" s="33"/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</row>
    <row r="42" spans="17:36" ht="33.75" x14ac:dyDescent="0.25"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5"/>
      <c r="AH42" s="35"/>
      <c r="AI42" s="35"/>
      <c r="AJ42" s="33"/>
    </row>
    <row r="43" spans="17:36" ht="33.75" x14ac:dyDescent="0.25"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</row>
    <row r="44" spans="17:36" ht="33.75" x14ac:dyDescent="0.25">
      <c r="Q44" s="33"/>
      <c r="R44" s="33"/>
      <c r="S44" s="35"/>
      <c r="T44" s="35"/>
      <c r="U44" s="35"/>
      <c r="V44" s="35"/>
      <c r="W44" s="35"/>
      <c r="X44" s="33"/>
      <c r="Y44" s="35"/>
      <c r="Z44" s="35"/>
      <c r="AA44" s="35"/>
      <c r="AB44" s="35"/>
      <c r="AC44" s="35"/>
      <c r="AD44" s="33"/>
      <c r="AE44" s="35"/>
      <c r="AF44" s="35"/>
      <c r="AG44" s="35"/>
      <c r="AH44" s="35"/>
      <c r="AI44" s="35"/>
      <c r="AJ44" s="33"/>
    </row>
    <row r="45" spans="17:36" ht="33.75" x14ac:dyDescent="0.25">
      <c r="Q45" s="33"/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</row>
    <row r="46" spans="17:36" ht="23.25" x14ac:dyDescent="0.25">
      <c r="Q46" s="33"/>
      <c r="R46" s="33"/>
      <c r="S46" s="34"/>
      <c r="T46" s="34"/>
      <c r="U46" s="34"/>
      <c r="V46" s="34"/>
      <c r="W46" s="34"/>
      <c r="X46" s="33"/>
      <c r="Y46" s="34"/>
      <c r="Z46" s="34"/>
      <c r="AA46" s="34"/>
      <c r="AB46" s="34"/>
      <c r="AC46" s="34"/>
      <c r="AD46" s="33"/>
      <c r="AE46" s="34"/>
      <c r="AF46" s="34"/>
      <c r="AG46" s="34"/>
      <c r="AH46" s="34"/>
      <c r="AI46" s="34"/>
      <c r="AJ46" s="33"/>
    </row>
    <row r="47" spans="17:36" ht="33.75" x14ac:dyDescent="0.25">
      <c r="Q47" s="33"/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</row>
    <row r="48" spans="17:36" ht="33.75" x14ac:dyDescent="0.25"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35"/>
      <c r="AH48" s="35"/>
      <c r="AI48" s="35"/>
      <c r="AJ48" s="33"/>
    </row>
    <row r="49" spans="17:36" ht="33.75" x14ac:dyDescent="0.25"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</row>
    <row r="50" spans="17:36" ht="33.75" x14ac:dyDescent="0.25">
      <c r="Q50" s="33"/>
      <c r="R50" s="33"/>
      <c r="S50" s="35"/>
      <c r="T50" s="35"/>
      <c r="U50" s="35"/>
      <c r="V50" s="35"/>
      <c r="W50" s="35"/>
      <c r="X50" s="33"/>
      <c r="Y50" s="35"/>
      <c r="Z50" s="35"/>
      <c r="AA50" s="35"/>
      <c r="AB50" s="35"/>
      <c r="AC50" s="35"/>
      <c r="AD50" s="33"/>
      <c r="AE50" s="35"/>
      <c r="AF50" s="35"/>
      <c r="AG50" s="35"/>
      <c r="AH50" s="35"/>
      <c r="AI50" s="35"/>
      <c r="AJ50" s="33"/>
    </row>
    <row r="51" spans="17:36" ht="33.75" x14ac:dyDescent="0.25">
      <c r="Q51" s="33"/>
      <c r="R51" s="33"/>
      <c r="S51" s="35"/>
      <c r="T51" s="35"/>
      <c r="U51" s="35"/>
      <c r="V51" s="35"/>
      <c r="W51" s="35"/>
      <c r="X51" s="33"/>
      <c r="Y51" s="35"/>
      <c r="Z51" s="35"/>
      <c r="AA51" s="35"/>
      <c r="AB51" s="35"/>
      <c r="AC51" s="35"/>
      <c r="AD51" s="33"/>
      <c r="AE51" s="35"/>
      <c r="AF51" s="35"/>
      <c r="AG51" s="35"/>
      <c r="AH51" s="35"/>
      <c r="AI51" s="35"/>
      <c r="AJ51" s="33"/>
    </row>
    <row r="52" spans="17:36" x14ac:dyDescent="0.25"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7:36" x14ac:dyDescent="0.25"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7:36" x14ac:dyDescent="0.25"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7:36" x14ac:dyDescent="0.25"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7:36" x14ac:dyDescent="0.25"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7:36" x14ac:dyDescent="0.25"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7:36" x14ac:dyDescent="0.25"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7:36" x14ac:dyDescent="0.25"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7:36" x14ac:dyDescent="0.25"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7:36" x14ac:dyDescent="0.25"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7:36" x14ac:dyDescent="0.2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7:36" x14ac:dyDescent="0.2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7:36" x14ac:dyDescent="0.25"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7:36" x14ac:dyDescent="0.2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7:36" x14ac:dyDescent="0.2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7:36" x14ac:dyDescent="0.25"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7:36" x14ac:dyDescent="0.2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7:36" x14ac:dyDescent="0.25"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7:36" x14ac:dyDescent="0.25"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7:36" x14ac:dyDescent="0.25"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7:36" x14ac:dyDescent="0.25"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7:36" x14ac:dyDescent="0.25"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7:36" x14ac:dyDescent="0.25"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7:36" x14ac:dyDescent="0.25"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7:36" x14ac:dyDescent="0.25"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7:36" x14ac:dyDescent="0.25"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7:36" x14ac:dyDescent="0.25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7:36" x14ac:dyDescent="0.25"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7:36" x14ac:dyDescent="0.25"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7:36" x14ac:dyDescent="0.25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7:36" x14ac:dyDescent="0.25"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7:36" x14ac:dyDescent="0.25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7:36" x14ac:dyDescent="0.25"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7:36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7:36" x14ac:dyDescent="0.25"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7:36" x14ac:dyDescent="0.25"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7:36" x14ac:dyDescent="0.25"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7:36" x14ac:dyDescent="0.25"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7:36" x14ac:dyDescent="0.25"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7:36" x14ac:dyDescent="0.25"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17:36" x14ac:dyDescent="0.25"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17:36" x14ac:dyDescent="0.25"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17:36" x14ac:dyDescent="0.25"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17:36" x14ac:dyDescent="0.25"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17:36" x14ac:dyDescent="0.25"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17:36" x14ac:dyDescent="0.25"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</sheetData>
  <mergeCells count="20">
    <mergeCell ref="S46:W46"/>
    <mergeCell ref="Y46:AC46"/>
    <mergeCell ref="AE46:AI46"/>
    <mergeCell ref="S34:W34"/>
    <mergeCell ref="Y34:AC34"/>
    <mergeCell ref="AE34:AI34"/>
    <mergeCell ref="S40:W40"/>
    <mergeCell ref="Y40:AC40"/>
    <mergeCell ref="AE40:AI40"/>
    <mergeCell ref="M4:O5"/>
    <mergeCell ref="C5:L5"/>
    <mergeCell ref="C7:L7"/>
    <mergeCell ref="B8:C9"/>
    <mergeCell ref="M8:O8"/>
    <mergeCell ref="D9:L10"/>
    <mergeCell ref="M9:N10"/>
    <mergeCell ref="C2:L2"/>
    <mergeCell ref="M2:O3"/>
    <mergeCell ref="C3:L3"/>
    <mergeCell ref="C4:L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110"/>
  <sheetViews>
    <sheetView workbookViewId="0">
      <selection activeCell="H17" sqref="H1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37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7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7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7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7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7" ht="18.95" customHeight="1" x14ac:dyDescent="0.3">
      <c r="C7" s="37" t="s">
        <v>115</v>
      </c>
      <c r="D7" s="37"/>
      <c r="E7" s="37"/>
      <c r="F7" s="37"/>
      <c r="G7" s="37"/>
      <c r="H7" s="37"/>
      <c r="I7" s="37"/>
      <c r="J7" s="37"/>
      <c r="K7" s="37"/>
      <c r="L7" s="37"/>
      <c r="M7" s="8" t="s">
        <v>4</v>
      </c>
      <c r="N7" s="9"/>
      <c r="O7" s="10">
        <v>0</v>
      </c>
    </row>
    <row r="8" spans="2:37" ht="15.75" x14ac:dyDescent="0.25">
      <c r="B8" s="11" t="s">
        <v>40</v>
      </c>
      <c r="C8" s="11"/>
      <c r="D8" s="12"/>
      <c r="I8" s="14"/>
      <c r="J8" s="14"/>
      <c r="K8" s="13" t="s">
        <v>110</v>
      </c>
      <c r="M8" s="40" t="s">
        <v>111</v>
      </c>
      <c r="N8" s="40"/>
      <c r="O8" s="40"/>
    </row>
    <row r="9" spans="2:37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37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2:37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2:37" x14ac:dyDescent="0.25">
      <c r="B12" s="22">
        <v>7</v>
      </c>
      <c r="C12" s="23" t="s">
        <v>114</v>
      </c>
      <c r="D12" s="24">
        <v>1988</v>
      </c>
      <c r="E12" s="24" t="s">
        <v>121</v>
      </c>
      <c r="F12" s="24" t="s">
        <v>119</v>
      </c>
      <c r="G12" s="24" t="s">
        <v>57</v>
      </c>
      <c r="H12" s="24" t="s">
        <v>122</v>
      </c>
      <c r="I12" s="24">
        <v>2</v>
      </c>
      <c r="J12" s="24">
        <f>Таблица11011263238[[#This Row],[1 Финал]]+Таблица11011263238[[#This Row],[2 Финал]]+Таблица11011263238[[#This Row],[УФ]]</f>
        <v>3</v>
      </c>
      <c r="K12" s="24">
        <v>1</v>
      </c>
      <c r="L12" s="24"/>
      <c r="M12" s="24">
        <f>Таблица11011263238[[#This Row],[2 Финал]]+Таблица11011263238[[#This Row],[1 Финал]]</f>
        <v>3</v>
      </c>
      <c r="N12" s="24">
        <f>ROW(Таблица11011263238[#This Row])-11</f>
        <v>1</v>
      </c>
      <c r="O12" s="25">
        <v>60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2:37" x14ac:dyDescent="0.25">
      <c r="B13" s="22">
        <v>84</v>
      </c>
      <c r="C13" s="23" t="s">
        <v>112</v>
      </c>
      <c r="D13" s="24">
        <v>1984</v>
      </c>
      <c r="E13" s="24" t="s">
        <v>130</v>
      </c>
      <c r="F13" s="24" t="s">
        <v>116</v>
      </c>
      <c r="G13" s="24" t="s">
        <v>57</v>
      </c>
      <c r="H13" s="24" t="s">
        <v>117</v>
      </c>
      <c r="I13" s="24">
        <v>1</v>
      </c>
      <c r="J13" s="24">
        <f>Таблица11011263238[[#This Row],[1 Финал]]+Таблица11011263238[[#This Row],[2 Финал]]+Таблица11011263238[[#This Row],[УФ]]</f>
        <v>3</v>
      </c>
      <c r="K13" s="24">
        <v>2</v>
      </c>
      <c r="L13" s="24"/>
      <c r="M13" s="24">
        <f>Таблица11011263238[[#This Row],[2 Финал]]+Таблица11011263238[[#This Row],[1 Финал]]</f>
        <v>3</v>
      </c>
      <c r="N13" s="24">
        <f>ROW(Таблица11011263238[#This Row])-11</f>
        <v>2</v>
      </c>
      <c r="O13" s="25">
        <v>43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2:37" x14ac:dyDescent="0.25">
      <c r="B14" s="22">
        <v>55</v>
      </c>
      <c r="C14" s="23" t="s">
        <v>113</v>
      </c>
      <c r="D14" s="24">
        <v>1964</v>
      </c>
      <c r="E14" s="24" t="s">
        <v>118</v>
      </c>
      <c r="F14" s="24" t="s">
        <v>119</v>
      </c>
      <c r="G14" s="24" t="s">
        <v>57</v>
      </c>
      <c r="H14" s="24" t="s">
        <v>120</v>
      </c>
      <c r="I14" s="24">
        <v>3</v>
      </c>
      <c r="J14" s="24">
        <f>Таблица11011263238[[#This Row],[1 Финал]]+Таблица11011263238[[#This Row],[2 Финал]]+Таблица11011263238[[#This Row],[УФ]]</f>
        <v>6</v>
      </c>
      <c r="K14" s="24">
        <v>3</v>
      </c>
      <c r="L14" s="24"/>
      <c r="M14" s="24">
        <f>Таблица11011263238[[#This Row],[2 Финал]]+Таблица11011263238[[#This Row],[1 Финал]]</f>
        <v>6</v>
      </c>
      <c r="N14" s="24">
        <f>ROW(Таблица11011263238[#This Row])-11</f>
        <v>3</v>
      </c>
      <c r="O14" s="25">
        <v>30</v>
      </c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2:37" x14ac:dyDescent="0.25">
      <c r="B15" s="22">
        <v>87</v>
      </c>
      <c r="C15" s="42" t="s">
        <v>123</v>
      </c>
      <c r="D15" s="24">
        <v>1999</v>
      </c>
      <c r="E15" s="24" t="s">
        <v>132</v>
      </c>
      <c r="F15" s="24" t="s">
        <v>125</v>
      </c>
      <c r="G15" s="24" t="s">
        <v>126</v>
      </c>
      <c r="H15" s="24" t="s">
        <v>58</v>
      </c>
      <c r="I15" s="24">
        <v>4</v>
      </c>
      <c r="J15" s="24">
        <f>Таблица11011263238[[#This Row],[1 Финал]]+Таблица11011263238[[#This Row],[2 Финал]]+Таблица11011263238[[#This Row],[УФ]]</f>
        <v>8</v>
      </c>
      <c r="K15" s="24">
        <v>4</v>
      </c>
      <c r="L15" s="24"/>
      <c r="M15" s="24">
        <f>Таблица11011263238[[#This Row],[2 Финал]]+Таблица11011263238[[#This Row],[1 Финал]]</f>
        <v>8</v>
      </c>
      <c r="N15" s="24">
        <f>ROW(Таблица11011263238[#This Row])-11</f>
        <v>4</v>
      </c>
      <c r="O15" s="25">
        <v>19</v>
      </c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2:37" ht="15.75" thickBot="1" x14ac:dyDescent="0.3">
      <c r="B16" s="22">
        <v>49</v>
      </c>
      <c r="C16" s="43" t="s">
        <v>124</v>
      </c>
      <c r="D16" s="24">
        <v>1971</v>
      </c>
      <c r="E16" s="24" t="s">
        <v>131</v>
      </c>
      <c r="F16" s="24" t="s">
        <v>127</v>
      </c>
      <c r="G16" s="24" t="s">
        <v>128</v>
      </c>
      <c r="H16" s="24" t="s">
        <v>129</v>
      </c>
      <c r="I16" s="24">
        <v>6</v>
      </c>
      <c r="J16" s="24">
        <f>Таблица11011263238[[#This Row],[1 Финал]]+Таблица11011263238[[#This Row],[2 Финал]]+Таблица11011263238[[#This Row],[УФ]]</f>
        <v>11</v>
      </c>
      <c r="K16" s="24">
        <v>5</v>
      </c>
      <c r="L16" s="24"/>
      <c r="M16" s="24">
        <f>Таблица11011263238[[#This Row],[2 Финал]]+Таблица11011263238[[#This Row],[1 Финал]]</f>
        <v>11</v>
      </c>
      <c r="N16" s="24">
        <f>ROW(Таблица11011263238[#This Row])-11</f>
        <v>5</v>
      </c>
      <c r="O16" s="25">
        <v>10</v>
      </c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2:37" ht="15.75" thickBot="1" x14ac:dyDescent="0.3">
      <c r="B17" s="22">
        <v>28</v>
      </c>
      <c r="C17" s="23" t="s">
        <v>136</v>
      </c>
      <c r="D17" s="24">
        <v>1973</v>
      </c>
      <c r="E17" s="24" t="s">
        <v>149</v>
      </c>
      <c r="F17" s="24" t="s">
        <v>147</v>
      </c>
      <c r="G17" s="24" t="s">
        <v>57</v>
      </c>
      <c r="H17" s="24" t="s">
        <v>150</v>
      </c>
      <c r="I17" s="24">
        <v>5</v>
      </c>
      <c r="J17" s="24"/>
      <c r="K17" s="24">
        <v>6</v>
      </c>
      <c r="L17" s="24"/>
      <c r="M17" s="24">
        <f>Таблица11011263238[[#This Row],[2 Финал]]+Таблица11011263238[[#This Row],[1 Финал]]</f>
        <v>11</v>
      </c>
      <c r="N17" s="24">
        <f>ROW(Таблица11011263238[#This Row])-11</f>
        <v>6</v>
      </c>
      <c r="O17" s="25">
        <v>1</v>
      </c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2:37" ht="15.75" thickBot="1" x14ac:dyDescent="0.3">
      <c r="B18" s="26" t="s">
        <v>33</v>
      </c>
      <c r="C18" s="27">
        <f>COUNTA(Таблица11011263238[Фамилия, Имя водителя])</f>
        <v>6</v>
      </c>
      <c r="D18" s="27" t="str">
        <f>IF(COUNTA(Таблица11011263238[Фамилия, Имя водителя])=1,"пилот",IF(COUNTA(Таблица11011263238[Фамилия, Имя водителя])=2,"пилота",IF(COUNTA(Таблица11011263238[Фамилия, Имя водителя])=3,"пилота",IF(COUNTA(Таблица11011263238[Фамилия, Имя водителя])=4,"пилота","пилотов"))))</f>
        <v>пилотов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8">
        <f>IF(C18&gt;=10,100,IF(C18=9,90,IF(C18=8,80,IF(C18=7,70,IF(C18=6,60,IF(C18=5,50,IF(C18=4,40,IF(C18=3,30,IF(C18=2,20,IF(C18&lt;=1,1,Ошибка))))))))))</f>
        <v>60</v>
      </c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2:37" x14ac:dyDescent="0.25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2:37" x14ac:dyDescent="0.25">
      <c r="C20" s="29" t="s">
        <v>34</v>
      </c>
      <c r="E20" s="30" t="s">
        <v>41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2:37" x14ac:dyDescent="0.25">
      <c r="E21" s="30" t="s">
        <v>42</v>
      </c>
      <c r="G21" t="s">
        <v>35</v>
      </c>
      <c r="I21" s="30" t="s">
        <v>45</v>
      </c>
      <c r="J21" s="30"/>
      <c r="M21" s="30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2:37" x14ac:dyDescent="0.25">
      <c r="C22" s="29" t="s">
        <v>36</v>
      </c>
      <c r="E22" s="30" t="s">
        <v>43</v>
      </c>
      <c r="I22" s="30" t="s">
        <v>46</v>
      </c>
      <c r="J22" s="31"/>
      <c r="M22" s="31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2:37" x14ac:dyDescent="0.25">
      <c r="E23" s="30" t="s">
        <v>44</v>
      </c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2:37" x14ac:dyDescent="0.25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2:37" ht="23.25" x14ac:dyDescent="0.35">
      <c r="C25" s="32"/>
      <c r="F25" s="32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2:37" x14ac:dyDescent="0.25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2:37" x14ac:dyDescent="0.25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2:37" x14ac:dyDescent="0.25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2:37" x14ac:dyDescent="0.25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2:37" x14ac:dyDescent="0.25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2:37" x14ac:dyDescent="0.25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2:37" x14ac:dyDescent="0.25"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7:37" x14ac:dyDescent="0.25"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7:37" x14ac:dyDescent="0.25"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7:37" ht="23.25" x14ac:dyDescent="0.25">
      <c r="Q35" s="33"/>
      <c r="R35" s="33"/>
      <c r="S35" s="34"/>
      <c r="T35" s="34"/>
      <c r="U35" s="34"/>
      <c r="V35" s="34"/>
      <c r="W35" s="34"/>
      <c r="X35" s="33"/>
      <c r="Y35" s="34"/>
      <c r="Z35" s="34"/>
      <c r="AA35" s="34"/>
      <c r="AB35" s="34"/>
      <c r="AC35" s="34"/>
      <c r="AD35" s="33"/>
      <c r="AE35" s="34"/>
      <c r="AF35" s="34"/>
      <c r="AG35" s="34"/>
      <c r="AH35" s="34"/>
      <c r="AI35" s="34"/>
      <c r="AJ35" s="33"/>
      <c r="AK35" s="33"/>
    </row>
    <row r="36" spans="17:37" ht="33.75" x14ac:dyDescent="0.25"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35"/>
      <c r="AH36" s="35"/>
      <c r="AI36" s="35"/>
      <c r="AJ36" s="33"/>
      <c r="AK36" s="33"/>
    </row>
    <row r="37" spans="17:37" ht="33.75" x14ac:dyDescent="0.25"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  <c r="AK37" s="33"/>
    </row>
    <row r="38" spans="17:37" ht="33.75" x14ac:dyDescent="0.25">
      <c r="Q38" s="33"/>
      <c r="R38" s="33"/>
      <c r="S38" s="35"/>
      <c r="T38" s="35"/>
      <c r="U38" s="35"/>
      <c r="V38" s="35"/>
      <c r="W38" s="35"/>
      <c r="X38" s="33"/>
      <c r="Y38" s="35"/>
      <c r="Z38" s="35"/>
      <c r="AA38" s="35"/>
      <c r="AB38" s="35"/>
      <c r="AC38" s="35"/>
      <c r="AD38" s="33"/>
      <c r="AE38" s="35"/>
      <c r="AF38" s="35"/>
      <c r="AG38" s="35"/>
      <c r="AH38" s="35"/>
      <c r="AI38" s="35"/>
      <c r="AJ38" s="33"/>
      <c r="AK38" s="33"/>
    </row>
    <row r="39" spans="17:37" ht="33.75" x14ac:dyDescent="0.25">
      <c r="Q39" s="33"/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  <c r="AK39" s="33"/>
    </row>
    <row r="40" spans="17:37" ht="33.75" x14ac:dyDescent="0.25">
      <c r="Q40" s="33"/>
      <c r="R40" s="33"/>
      <c r="S40" s="35"/>
      <c r="T40" s="35"/>
      <c r="U40" s="35"/>
      <c r="V40" s="35"/>
      <c r="W40" s="35"/>
      <c r="X40" s="33"/>
      <c r="Y40" s="35"/>
      <c r="Z40" s="35"/>
      <c r="AA40" s="35"/>
      <c r="AB40" s="35"/>
      <c r="AC40" s="35"/>
      <c r="AD40" s="33"/>
      <c r="AE40" s="35"/>
      <c r="AF40" s="35"/>
      <c r="AG40" s="35"/>
      <c r="AH40" s="35"/>
      <c r="AI40" s="35"/>
      <c r="AJ40" s="33"/>
      <c r="AK40" s="33"/>
    </row>
    <row r="41" spans="17:37" ht="23.25" x14ac:dyDescent="0.25">
      <c r="Q41" s="33"/>
      <c r="R41" s="33"/>
      <c r="S41" s="34"/>
      <c r="T41" s="34"/>
      <c r="U41" s="34"/>
      <c r="V41" s="34"/>
      <c r="W41" s="34"/>
      <c r="X41" s="33"/>
      <c r="Y41" s="34"/>
      <c r="Z41" s="34"/>
      <c r="AA41" s="34"/>
      <c r="AB41" s="34"/>
      <c r="AC41" s="34"/>
      <c r="AD41" s="33"/>
      <c r="AE41" s="34"/>
      <c r="AF41" s="34"/>
      <c r="AG41" s="34"/>
      <c r="AH41" s="34"/>
      <c r="AI41" s="34"/>
      <c r="AJ41" s="33"/>
      <c r="AK41" s="33"/>
    </row>
    <row r="42" spans="17:37" ht="33.75" x14ac:dyDescent="0.25"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5"/>
      <c r="AH42" s="35"/>
      <c r="AI42" s="35"/>
      <c r="AJ42" s="33"/>
      <c r="AK42" s="33"/>
    </row>
    <row r="43" spans="17:37" ht="33.75" x14ac:dyDescent="0.25"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  <c r="AK43" s="33"/>
    </row>
    <row r="44" spans="17:37" ht="33.75" x14ac:dyDescent="0.25">
      <c r="Q44" s="33"/>
      <c r="R44" s="33"/>
      <c r="S44" s="35"/>
      <c r="T44" s="35"/>
      <c r="U44" s="35"/>
      <c r="V44" s="35"/>
      <c r="W44" s="35"/>
      <c r="X44" s="33"/>
      <c r="Y44" s="35"/>
      <c r="Z44" s="35"/>
      <c r="AA44" s="35"/>
      <c r="AB44" s="35"/>
      <c r="AC44" s="35"/>
      <c r="AD44" s="33"/>
      <c r="AE44" s="35"/>
      <c r="AF44" s="35"/>
      <c r="AG44" s="35"/>
      <c r="AH44" s="35"/>
      <c r="AI44" s="35"/>
      <c r="AJ44" s="33"/>
      <c r="AK44" s="33"/>
    </row>
    <row r="45" spans="17:37" ht="33.75" x14ac:dyDescent="0.25">
      <c r="Q45" s="33"/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  <c r="AK45" s="33"/>
    </row>
    <row r="46" spans="17:37" ht="33.75" x14ac:dyDescent="0.25">
      <c r="Q46" s="33"/>
      <c r="R46" s="33"/>
      <c r="S46" s="35"/>
      <c r="T46" s="35"/>
      <c r="U46" s="35"/>
      <c r="V46" s="35"/>
      <c r="W46" s="35"/>
      <c r="X46" s="33"/>
      <c r="Y46" s="35"/>
      <c r="Z46" s="35"/>
      <c r="AA46" s="35"/>
      <c r="AB46" s="35"/>
      <c r="AC46" s="35"/>
      <c r="AD46" s="33"/>
      <c r="AE46" s="35"/>
      <c r="AF46" s="35"/>
      <c r="AG46" s="35"/>
      <c r="AH46" s="35"/>
      <c r="AI46" s="35"/>
      <c r="AJ46" s="33"/>
      <c r="AK46" s="33"/>
    </row>
    <row r="47" spans="17:37" ht="23.25" x14ac:dyDescent="0.25">
      <c r="Q47" s="33"/>
      <c r="R47" s="33"/>
      <c r="S47" s="34"/>
      <c r="T47" s="34"/>
      <c r="U47" s="34"/>
      <c r="V47" s="34"/>
      <c r="W47" s="34"/>
      <c r="X47" s="33"/>
      <c r="Y47" s="34"/>
      <c r="Z47" s="34"/>
      <c r="AA47" s="34"/>
      <c r="AB47" s="34"/>
      <c r="AC47" s="34"/>
      <c r="AD47" s="33"/>
      <c r="AE47" s="34"/>
      <c r="AF47" s="34"/>
      <c r="AG47" s="34"/>
      <c r="AH47" s="34"/>
      <c r="AI47" s="34"/>
      <c r="AJ47" s="33"/>
      <c r="AK47" s="33"/>
    </row>
    <row r="48" spans="17:37" ht="33.75" x14ac:dyDescent="0.25"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35"/>
      <c r="AH48" s="35"/>
      <c r="AI48" s="35"/>
      <c r="AJ48" s="33"/>
      <c r="AK48" s="33"/>
    </row>
    <row r="49" spans="17:37" ht="33.75" x14ac:dyDescent="0.25"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  <c r="AK49" s="33"/>
    </row>
    <row r="50" spans="17:37" ht="33.75" x14ac:dyDescent="0.25">
      <c r="Q50" s="33"/>
      <c r="R50" s="33"/>
      <c r="S50" s="35"/>
      <c r="T50" s="35"/>
      <c r="U50" s="35"/>
      <c r="V50" s="35"/>
      <c r="W50" s="35"/>
      <c r="X50" s="33"/>
      <c r="Y50" s="35"/>
      <c r="Z50" s="35"/>
      <c r="AA50" s="35"/>
      <c r="AB50" s="35"/>
      <c r="AC50" s="35"/>
      <c r="AD50" s="33"/>
      <c r="AE50" s="35"/>
      <c r="AF50" s="35"/>
      <c r="AG50" s="35"/>
      <c r="AH50" s="35"/>
      <c r="AI50" s="35"/>
      <c r="AJ50" s="33"/>
      <c r="AK50" s="33"/>
    </row>
    <row r="51" spans="17:37" ht="33.75" x14ac:dyDescent="0.25">
      <c r="Q51" s="33"/>
      <c r="R51" s="33"/>
      <c r="S51" s="35"/>
      <c r="T51" s="35"/>
      <c r="U51" s="35"/>
      <c r="V51" s="35"/>
      <c r="W51" s="35"/>
      <c r="X51" s="33"/>
      <c r="Y51" s="35"/>
      <c r="Z51" s="35"/>
      <c r="AA51" s="35"/>
      <c r="AB51" s="35"/>
      <c r="AC51" s="35"/>
      <c r="AD51" s="33"/>
      <c r="AE51" s="35"/>
      <c r="AF51" s="35"/>
      <c r="AG51" s="35"/>
      <c r="AH51" s="35"/>
      <c r="AI51" s="35"/>
      <c r="AJ51" s="33"/>
      <c r="AK51" s="33"/>
    </row>
    <row r="52" spans="17:37" ht="33.75" x14ac:dyDescent="0.25">
      <c r="Q52" s="33"/>
      <c r="R52" s="33"/>
      <c r="S52" s="35"/>
      <c r="T52" s="35"/>
      <c r="U52" s="35"/>
      <c r="V52" s="35"/>
      <c r="W52" s="35"/>
      <c r="X52" s="33"/>
      <c r="Y52" s="35"/>
      <c r="Z52" s="35"/>
      <c r="AA52" s="35"/>
      <c r="AB52" s="35"/>
      <c r="AC52" s="35"/>
      <c r="AD52" s="33"/>
      <c r="AE52" s="35"/>
      <c r="AF52" s="35"/>
      <c r="AG52" s="35"/>
      <c r="AH52" s="35"/>
      <c r="AI52" s="35"/>
      <c r="AJ52" s="33"/>
      <c r="AK52" s="33"/>
    </row>
    <row r="53" spans="17:37" x14ac:dyDescent="0.25"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7:37" x14ac:dyDescent="0.25"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7:37" x14ac:dyDescent="0.25"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7:37" x14ac:dyDescent="0.25"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7:37" x14ac:dyDescent="0.25"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7:37" x14ac:dyDescent="0.25"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7:37" x14ac:dyDescent="0.25"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7:37" x14ac:dyDescent="0.25"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7:37" x14ac:dyDescent="0.25"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7:37" x14ac:dyDescent="0.25"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7:37" x14ac:dyDescent="0.25"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7:37" x14ac:dyDescent="0.25"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7:37" x14ac:dyDescent="0.25"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7:37" x14ac:dyDescent="0.25"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7:37" x14ac:dyDescent="0.25"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7:37" x14ac:dyDescent="0.25"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7:37" x14ac:dyDescent="0.25"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7:37" x14ac:dyDescent="0.25"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7:37" x14ac:dyDescent="0.25"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7:37" x14ac:dyDescent="0.25"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7:37" x14ac:dyDescent="0.25"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7:37" x14ac:dyDescent="0.25"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7:37" x14ac:dyDescent="0.25"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7:37" x14ac:dyDescent="0.25"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7:37" x14ac:dyDescent="0.25"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7:37" x14ac:dyDescent="0.25"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7:37" x14ac:dyDescent="0.25"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7:37" x14ac:dyDescent="0.25"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7:37" x14ac:dyDescent="0.25"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7:37" x14ac:dyDescent="0.25"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7:37" x14ac:dyDescent="0.25"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7:37" x14ac:dyDescent="0.25"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7:37" x14ac:dyDescent="0.25"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7:37" x14ac:dyDescent="0.25"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7:37" x14ac:dyDescent="0.25"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7:37" x14ac:dyDescent="0.25"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7:37" x14ac:dyDescent="0.25"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7:37" x14ac:dyDescent="0.25"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7:37" x14ac:dyDescent="0.25"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7:37" x14ac:dyDescent="0.25"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7:37" x14ac:dyDescent="0.25"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7:37" x14ac:dyDescent="0.25"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7:37" x14ac:dyDescent="0.25"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7:37" x14ac:dyDescent="0.25"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7:37" x14ac:dyDescent="0.25"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7:37" x14ac:dyDescent="0.25"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7:37" x14ac:dyDescent="0.25"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7:37" x14ac:dyDescent="0.25"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7:37" x14ac:dyDescent="0.25"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7:37" x14ac:dyDescent="0.25"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7:37" x14ac:dyDescent="0.25"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7:37" x14ac:dyDescent="0.25"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7:37" x14ac:dyDescent="0.25"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7:37" x14ac:dyDescent="0.25"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7:37" x14ac:dyDescent="0.25"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7:37" x14ac:dyDescent="0.25"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7:37" x14ac:dyDescent="0.25"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7:37" x14ac:dyDescent="0.25"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</sheetData>
  <mergeCells count="20">
    <mergeCell ref="Y35:AC35"/>
    <mergeCell ref="AE35:AI35"/>
    <mergeCell ref="S41:W41"/>
    <mergeCell ref="Y41:AC41"/>
    <mergeCell ref="AE41:AI41"/>
    <mergeCell ref="S47:W47"/>
    <mergeCell ref="Y47:AC47"/>
    <mergeCell ref="AE47:AI47"/>
    <mergeCell ref="C7:L7"/>
    <mergeCell ref="B8:C9"/>
    <mergeCell ref="M8:O8"/>
    <mergeCell ref="D9:L10"/>
    <mergeCell ref="M9:N10"/>
    <mergeCell ref="S35:W35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[2021_01_30.xlsx]Списки!#REF!</xm:f>
          </x14:formula1>
          <xm:sqref>C15:C17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52"/>
  <sheetViews>
    <sheetView zoomScaleNormal="100" workbookViewId="0">
      <selection activeCell="H22" sqref="H22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0.7109375" customWidth="1"/>
    <col min="17" max="17" width="26.42578125" bestFit="1" customWidth="1"/>
  </cols>
  <sheetData>
    <row r="2" spans="2:39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9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9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9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9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9" ht="18.95" customHeight="1" x14ac:dyDescent="0.3">
      <c r="C7" s="7" t="s">
        <v>115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>
        <v>0</v>
      </c>
    </row>
    <row r="8" spans="2:39" ht="15.75" x14ac:dyDescent="0.25">
      <c r="B8" s="11" t="s">
        <v>40</v>
      </c>
      <c r="C8" s="11"/>
      <c r="D8" s="12"/>
      <c r="I8" s="14"/>
      <c r="J8" s="14"/>
      <c r="K8" s="13" t="s">
        <v>133</v>
      </c>
      <c r="M8" s="40" t="s">
        <v>134</v>
      </c>
      <c r="N8" s="40"/>
      <c r="O8" s="40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2:39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x14ac:dyDescent="0.25">
      <c r="B12" s="22">
        <v>83</v>
      </c>
      <c r="C12" s="23" t="s">
        <v>135</v>
      </c>
      <c r="D12" s="24">
        <v>1979</v>
      </c>
      <c r="E12" s="24" t="s">
        <v>146</v>
      </c>
      <c r="F12" s="24" t="s">
        <v>147</v>
      </c>
      <c r="G12" s="24" t="s">
        <v>126</v>
      </c>
      <c r="H12" s="24" t="s">
        <v>148</v>
      </c>
      <c r="I12" s="24">
        <v>1</v>
      </c>
      <c r="J12" s="24"/>
      <c r="K12" s="24">
        <v>1</v>
      </c>
      <c r="L12" s="24"/>
      <c r="M12" s="24">
        <f>Таблица110112632384450[[#This Row],[2 Финал]]+Таблица110112632384450[[#This Row],[1 Финал]]</f>
        <v>2</v>
      </c>
      <c r="N12" s="24">
        <f>ROW(Таблица110112632384450[#This Row])-11</f>
        <v>1</v>
      </c>
      <c r="O12" s="25">
        <v>100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x14ac:dyDescent="0.25">
      <c r="B13" s="22">
        <v>28</v>
      </c>
      <c r="C13" s="23" t="s">
        <v>136</v>
      </c>
      <c r="D13" s="24">
        <v>1973</v>
      </c>
      <c r="E13" s="24" t="s">
        <v>149</v>
      </c>
      <c r="F13" s="24" t="s">
        <v>147</v>
      </c>
      <c r="G13" s="24" t="s">
        <v>57</v>
      </c>
      <c r="H13" s="24" t="s">
        <v>150</v>
      </c>
      <c r="I13" s="24">
        <v>3</v>
      </c>
      <c r="J13" s="24"/>
      <c r="K13" s="24">
        <v>2</v>
      </c>
      <c r="L13" s="24"/>
      <c r="M13" s="24">
        <f>Таблица110112632384450[[#This Row],[2 Финал]]+Таблица110112632384450[[#This Row],[1 Финал]]</f>
        <v>5</v>
      </c>
      <c r="N13" s="24">
        <f>ROW(Таблица110112632384450[#This Row])-11</f>
        <v>2</v>
      </c>
      <c r="O13" s="25">
        <v>82</v>
      </c>
      <c r="P13" s="33"/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x14ac:dyDescent="0.25">
      <c r="B14" s="22">
        <v>56</v>
      </c>
      <c r="C14" s="23" t="s">
        <v>138</v>
      </c>
      <c r="D14" s="24">
        <v>1986</v>
      </c>
      <c r="E14" s="24" t="s">
        <v>151</v>
      </c>
      <c r="F14" s="24" t="s">
        <v>152</v>
      </c>
      <c r="G14" s="24" t="s">
        <v>57</v>
      </c>
      <c r="H14" s="24" t="s">
        <v>153</v>
      </c>
      <c r="I14" s="24">
        <v>2</v>
      </c>
      <c r="J14" s="24"/>
      <c r="K14" s="24">
        <v>3</v>
      </c>
      <c r="L14" s="24"/>
      <c r="M14" s="24">
        <f>Таблица110112632384450[[#This Row],[2 Финал]]+Таблица110112632384450[[#This Row],[1 Финал]]</f>
        <v>5</v>
      </c>
      <c r="N14" s="24">
        <f>ROW(Таблица110112632384450[#This Row])-11</f>
        <v>3</v>
      </c>
      <c r="O14" s="25">
        <v>69</v>
      </c>
      <c r="P14" s="33"/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x14ac:dyDescent="0.25">
      <c r="B15" s="22">
        <v>27</v>
      </c>
      <c r="C15" s="23" t="s">
        <v>140</v>
      </c>
      <c r="D15" s="24">
        <v>1987</v>
      </c>
      <c r="E15" s="24" t="s">
        <v>154</v>
      </c>
      <c r="F15" s="24" t="s">
        <v>73</v>
      </c>
      <c r="G15" s="24" t="s">
        <v>57</v>
      </c>
      <c r="H15" s="24" t="s">
        <v>155</v>
      </c>
      <c r="I15" s="24">
        <v>5</v>
      </c>
      <c r="J15" s="24"/>
      <c r="K15" s="24">
        <v>4</v>
      </c>
      <c r="L15" s="24"/>
      <c r="M15" s="24">
        <f>Таблица110112632384450[[#This Row],[2 Финал]]+Таблица110112632384450[[#This Row],[1 Финал]]</f>
        <v>9</v>
      </c>
      <c r="N15" s="24">
        <f>ROW(Таблица110112632384450[#This Row])-11</f>
        <v>4</v>
      </c>
      <c r="O15" s="25">
        <v>57</v>
      </c>
      <c r="P15" s="33"/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x14ac:dyDescent="0.25">
      <c r="B16" s="22">
        <v>88</v>
      </c>
      <c r="C16" s="23" t="s">
        <v>141</v>
      </c>
      <c r="D16" s="24">
        <v>1985</v>
      </c>
      <c r="E16" s="24" t="s">
        <v>156</v>
      </c>
      <c r="F16" s="24" t="s">
        <v>56</v>
      </c>
      <c r="G16" s="24">
        <v>1</v>
      </c>
      <c r="H16" s="24" t="s">
        <v>63</v>
      </c>
      <c r="I16" s="24">
        <v>6</v>
      </c>
      <c r="J16" s="24"/>
      <c r="K16" s="24">
        <v>5</v>
      </c>
      <c r="L16" s="24"/>
      <c r="M16" s="24">
        <f>Таблица110112632384450[[#This Row],[2 Финал]]+Таблица110112632384450[[#This Row],[1 Финал]]</f>
        <v>11</v>
      </c>
      <c r="N16" s="24">
        <f>ROW(Таблица110112632384450[#This Row])-11</f>
        <v>5</v>
      </c>
      <c r="O16" s="25">
        <v>47</v>
      </c>
      <c r="P16" s="33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x14ac:dyDescent="0.25">
      <c r="B17" s="22">
        <v>58</v>
      </c>
      <c r="C17" s="23" t="s">
        <v>142</v>
      </c>
      <c r="D17" s="24">
        <v>1977</v>
      </c>
      <c r="E17" s="24" t="s">
        <v>157</v>
      </c>
      <c r="F17" s="24" t="s">
        <v>56</v>
      </c>
      <c r="G17" s="24" t="s">
        <v>57</v>
      </c>
      <c r="H17" s="24" t="s">
        <v>158</v>
      </c>
      <c r="I17" s="24">
        <v>4</v>
      </c>
      <c r="J17" s="24"/>
      <c r="K17" s="24">
        <v>8</v>
      </c>
      <c r="L17" s="24"/>
      <c r="M17" s="24">
        <f>Таблица110112632384450[[#This Row],[2 Финал]]+Таблица110112632384450[[#This Row],[1 Финал]]</f>
        <v>12</v>
      </c>
      <c r="N17" s="24">
        <f>ROW(Таблица110112632384450[#This Row])-11</f>
        <v>6</v>
      </c>
      <c r="O17" s="25">
        <v>38</v>
      </c>
      <c r="P17" s="33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2:39" x14ac:dyDescent="0.25">
      <c r="B18" s="22">
        <v>51</v>
      </c>
      <c r="C18" s="23" t="s">
        <v>143</v>
      </c>
      <c r="D18" s="24">
        <v>1986</v>
      </c>
      <c r="E18" s="24" t="s">
        <v>159</v>
      </c>
      <c r="F18" s="24" t="s">
        <v>56</v>
      </c>
      <c r="G18" s="24" t="s">
        <v>57</v>
      </c>
      <c r="H18" s="24" t="s">
        <v>160</v>
      </c>
      <c r="I18" s="24">
        <v>7</v>
      </c>
      <c r="J18" s="24"/>
      <c r="K18" s="24">
        <v>7</v>
      </c>
      <c r="L18" s="24"/>
      <c r="M18" s="24">
        <f>Таблица110112632384450[[#This Row],[2 Финал]]+Таблица110112632384450[[#This Row],[1 Финал]]</f>
        <v>14</v>
      </c>
      <c r="N18" s="24">
        <f>ROW(Таблица110112632384450[#This Row])-11</f>
        <v>7</v>
      </c>
      <c r="O18" s="25">
        <v>30</v>
      </c>
      <c r="P18" s="33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2:39" x14ac:dyDescent="0.25">
      <c r="B19" s="22">
        <v>99</v>
      </c>
      <c r="C19" s="23" t="s">
        <v>144</v>
      </c>
      <c r="D19" s="24">
        <v>1982</v>
      </c>
      <c r="E19" s="24" t="s">
        <v>161</v>
      </c>
      <c r="F19" s="24" t="s">
        <v>162</v>
      </c>
      <c r="G19" s="24" t="s">
        <v>57</v>
      </c>
      <c r="H19" s="24" t="s">
        <v>163</v>
      </c>
      <c r="I19" s="24">
        <v>9</v>
      </c>
      <c r="J19" s="24"/>
      <c r="K19" s="24">
        <v>6</v>
      </c>
      <c r="L19" s="24"/>
      <c r="M19" s="24">
        <f>Таблица110112632384450[[#This Row],[2 Финал]]+Таблица110112632384450[[#This Row],[1 Финал]]</f>
        <v>15</v>
      </c>
      <c r="N19" s="24">
        <f>ROW(Таблица110112632384450[#This Row])-11</f>
        <v>8</v>
      </c>
      <c r="O19" s="25">
        <v>22</v>
      </c>
      <c r="P19" s="33"/>
      <c r="Q19" s="41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2:39" x14ac:dyDescent="0.25">
      <c r="B20" s="22">
        <v>20</v>
      </c>
      <c r="C20" s="23" t="s">
        <v>139</v>
      </c>
      <c r="D20" s="24">
        <v>1985</v>
      </c>
      <c r="E20" s="24" t="s">
        <v>164</v>
      </c>
      <c r="F20" s="24" t="s">
        <v>56</v>
      </c>
      <c r="G20" s="24" t="s">
        <v>57</v>
      </c>
      <c r="H20" s="24" t="s">
        <v>165</v>
      </c>
      <c r="I20" s="24">
        <v>8</v>
      </c>
      <c r="J20" s="24"/>
      <c r="K20" s="24">
        <v>10</v>
      </c>
      <c r="L20" s="24"/>
      <c r="M20" s="24">
        <f>Таблица110112632384450[[#This Row],[2 Финал]]+Таблица110112632384450[[#This Row],[1 Финал]]</f>
        <v>18</v>
      </c>
      <c r="N20" s="24">
        <f>ROW(Таблица110112632384450[#This Row])-11</f>
        <v>9</v>
      </c>
      <c r="O20" s="25">
        <v>15</v>
      </c>
      <c r="P20" s="33"/>
      <c r="Q20" s="41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2:39" x14ac:dyDescent="0.25">
      <c r="B21" s="22">
        <v>13</v>
      </c>
      <c r="C21" s="23" t="s">
        <v>137</v>
      </c>
      <c r="D21" s="24">
        <v>1991</v>
      </c>
      <c r="E21" s="24" t="s">
        <v>166</v>
      </c>
      <c r="F21" s="24" t="s">
        <v>56</v>
      </c>
      <c r="G21" s="24">
        <v>1</v>
      </c>
      <c r="H21" s="24" t="s">
        <v>167</v>
      </c>
      <c r="I21" s="24">
        <v>11</v>
      </c>
      <c r="J21" s="24"/>
      <c r="K21" s="24">
        <v>9</v>
      </c>
      <c r="L21" s="24"/>
      <c r="M21" s="24">
        <f>Таблица110112632384450[[#This Row],[2 Финал]]+Таблица110112632384450[[#This Row],[1 Финал]]</f>
        <v>20</v>
      </c>
      <c r="N21" s="24">
        <f>ROW(Таблица110112632384450[#This Row])-11</f>
        <v>10</v>
      </c>
      <c r="O21" s="25">
        <v>8</v>
      </c>
      <c r="P21" s="33"/>
      <c r="Q21" s="41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2:39" ht="15.75" thickBot="1" x14ac:dyDescent="0.3">
      <c r="B22" s="22">
        <v>97</v>
      </c>
      <c r="C22" s="23" t="s">
        <v>145</v>
      </c>
      <c r="D22" s="24">
        <v>1983</v>
      </c>
      <c r="E22" s="24" t="s">
        <v>168</v>
      </c>
      <c r="F22" s="24" t="s">
        <v>169</v>
      </c>
      <c r="G22" s="24" t="s">
        <v>57</v>
      </c>
      <c r="H22" s="24" t="s">
        <v>170</v>
      </c>
      <c r="I22" s="24">
        <v>10</v>
      </c>
      <c r="J22" s="24"/>
      <c r="K22" s="24">
        <v>11</v>
      </c>
      <c r="L22" s="24"/>
      <c r="M22" s="24">
        <f>Таблица110112632384450[[#This Row],[2 Финал]]+Таблица110112632384450[[#This Row],[1 Финал]]</f>
        <v>21</v>
      </c>
      <c r="N22" s="24">
        <f>ROW(Таблица110112632384450[#This Row])-11</f>
        <v>11</v>
      </c>
      <c r="O22" s="25">
        <v>1</v>
      </c>
      <c r="P22" s="33"/>
      <c r="Q22" s="41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</row>
    <row r="23" spans="2:39" ht="15.75" thickBot="1" x14ac:dyDescent="0.3">
      <c r="B23" s="26" t="s">
        <v>33</v>
      </c>
      <c r="C23" s="27">
        <f>COUNTA(Таблица110112632384450[Фамилия, Имя водителя])</f>
        <v>11</v>
      </c>
      <c r="D23" s="27" t="str">
        <f>IF(COUNTA(Таблица110112632384450[Фамилия, Имя водителя])=1,"пилот",IF(COUNTA(Таблица110112632384450[Фамилия, Имя водителя])=2,"пилота",IF(COUNTA(Таблица110112632384450[Фамилия, Имя водителя])=3,"пилота",IF(COUNTA(Таблица110112632384450[Фамилия, Имя водителя])=4,"пилота","пилотов"))))</f>
        <v>пилотов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44">
        <f>IF(C23&gt;=10,100,IF(C23=9,90,IF(C23=8,80,IF(C23=7,70,IF(C23=6,60,IF(C23=5,50,IF(C23=4,40,IF(C23=3,30,IF(C23=2,20,IF(C23&lt;=1,1,Ошибка))))))))))</f>
        <v>100</v>
      </c>
      <c r="P23" s="33"/>
      <c r="Q23" s="41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2:39" x14ac:dyDescent="0.25"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2:39" x14ac:dyDescent="0.25">
      <c r="C25" s="29" t="s">
        <v>34</v>
      </c>
      <c r="E25" s="30" t="s">
        <v>41</v>
      </c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2:39" x14ac:dyDescent="0.25">
      <c r="E26" s="30" t="s">
        <v>42</v>
      </c>
      <c r="G26" t="s">
        <v>35</v>
      </c>
      <c r="I26" s="30" t="s">
        <v>45</v>
      </c>
      <c r="J26" s="30"/>
      <c r="M26" s="30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2:39" x14ac:dyDescent="0.25">
      <c r="C27" s="29" t="s">
        <v>36</v>
      </c>
      <c r="E27" s="30" t="s">
        <v>43</v>
      </c>
      <c r="I27" s="30" t="s">
        <v>46</v>
      </c>
      <c r="J27" s="31"/>
      <c r="M27" s="31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2:39" x14ac:dyDescent="0.25">
      <c r="E28" s="30" t="s">
        <v>44</v>
      </c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</row>
    <row r="29" spans="2:39" x14ac:dyDescent="0.25"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</row>
    <row r="30" spans="2:39" ht="23.25" x14ac:dyDescent="0.35">
      <c r="C30" s="32"/>
      <c r="F30" s="32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</row>
    <row r="31" spans="2:39" x14ac:dyDescent="0.25"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</row>
    <row r="32" spans="2:39" ht="23.25" x14ac:dyDescent="0.25">
      <c r="P32" s="33"/>
      <c r="Q32" s="33"/>
      <c r="R32" s="33"/>
      <c r="S32" s="34"/>
      <c r="T32" s="34"/>
      <c r="U32" s="34"/>
      <c r="V32" s="34"/>
      <c r="W32" s="34"/>
      <c r="X32" s="33"/>
      <c r="Y32" s="34"/>
      <c r="Z32" s="34"/>
      <c r="AA32" s="34"/>
      <c r="AB32" s="34"/>
      <c r="AC32" s="34"/>
      <c r="AD32" s="33"/>
      <c r="AE32" s="34"/>
      <c r="AF32" s="34"/>
      <c r="AG32" s="34"/>
      <c r="AH32" s="34"/>
      <c r="AI32" s="34"/>
      <c r="AJ32" s="33"/>
      <c r="AK32" s="33"/>
      <c r="AL32" s="33"/>
      <c r="AM32" s="33"/>
    </row>
    <row r="33" spans="16:39" ht="33.75" x14ac:dyDescent="0.25">
      <c r="P33" s="33"/>
      <c r="Q33" s="33"/>
      <c r="R33" s="33"/>
      <c r="S33" s="35"/>
      <c r="T33" s="35"/>
      <c r="U33" s="35"/>
      <c r="V33" s="35"/>
      <c r="W33" s="35"/>
      <c r="X33" s="33"/>
      <c r="Y33" s="35"/>
      <c r="Z33" s="35"/>
      <c r="AA33" s="35"/>
      <c r="AB33" s="35"/>
      <c r="AC33" s="35"/>
      <c r="AD33" s="33"/>
      <c r="AE33" s="35"/>
      <c r="AF33" s="35"/>
      <c r="AG33" s="35"/>
      <c r="AH33" s="35"/>
      <c r="AI33" s="35"/>
      <c r="AJ33" s="33"/>
      <c r="AK33" s="33"/>
      <c r="AL33" s="33"/>
      <c r="AM33" s="33"/>
    </row>
    <row r="34" spans="16:39" ht="33.75" x14ac:dyDescent="0.25">
      <c r="P34" s="33"/>
      <c r="Q34" s="33"/>
      <c r="R34" s="33"/>
      <c r="S34" s="35"/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3"/>
      <c r="AE34" s="35"/>
      <c r="AF34" s="35"/>
      <c r="AG34" s="35"/>
      <c r="AH34" s="35"/>
      <c r="AI34" s="35"/>
      <c r="AJ34" s="33"/>
      <c r="AK34" s="33"/>
      <c r="AL34" s="33"/>
      <c r="AM34" s="33"/>
    </row>
    <row r="35" spans="16:39" ht="33.75" x14ac:dyDescent="0.25">
      <c r="P35" s="33"/>
      <c r="Q35" s="33"/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  <c r="AK35" s="33"/>
      <c r="AL35" s="33"/>
      <c r="AM35" s="33"/>
    </row>
    <row r="36" spans="16:39" ht="33.75" x14ac:dyDescent="0.25">
      <c r="P36" s="33"/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35"/>
      <c r="AH36" s="35"/>
      <c r="AI36" s="35"/>
      <c r="AJ36" s="33"/>
      <c r="AK36" s="33"/>
      <c r="AL36" s="33"/>
      <c r="AM36" s="33"/>
    </row>
    <row r="37" spans="16:39" ht="33.75" x14ac:dyDescent="0.25">
      <c r="P37" s="33"/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  <c r="AK37" s="33"/>
      <c r="AL37" s="33"/>
      <c r="AM37" s="33"/>
    </row>
    <row r="38" spans="16:39" ht="23.25" x14ac:dyDescent="0.25">
      <c r="P38" s="33"/>
      <c r="Q38" s="33"/>
      <c r="R38" s="33"/>
      <c r="S38" s="34"/>
      <c r="T38" s="34"/>
      <c r="U38" s="34"/>
      <c r="V38" s="34"/>
      <c r="W38" s="34"/>
      <c r="X38" s="33"/>
      <c r="Y38" s="34"/>
      <c r="Z38" s="34"/>
      <c r="AA38" s="34"/>
      <c r="AB38" s="34"/>
      <c r="AC38" s="34"/>
      <c r="AD38" s="33"/>
      <c r="AE38" s="34"/>
      <c r="AF38" s="34"/>
      <c r="AG38" s="34"/>
      <c r="AH38" s="34"/>
      <c r="AI38" s="34"/>
      <c r="AJ38" s="33"/>
      <c r="AK38" s="33"/>
      <c r="AL38" s="33"/>
      <c r="AM38" s="33"/>
    </row>
    <row r="39" spans="16:39" ht="33.75" x14ac:dyDescent="0.25">
      <c r="P39" s="33"/>
      <c r="Q39" s="33"/>
      <c r="R39" s="33"/>
      <c r="S39" s="35"/>
      <c r="T39" s="35"/>
      <c r="U39" s="35"/>
      <c r="V39" s="35"/>
      <c r="W39" s="35"/>
      <c r="X39" s="33"/>
      <c r="Y39" s="35"/>
      <c r="Z39" s="35"/>
      <c r="AA39" s="35"/>
      <c r="AB39" s="35"/>
      <c r="AC39" s="35"/>
      <c r="AD39" s="33"/>
      <c r="AE39" s="35"/>
      <c r="AF39" s="35"/>
      <c r="AG39" s="35"/>
      <c r="AH39" s="35"/>
      <c r="AI39" s="35"/>
      <c r="AJ39" s="33"/>
      <c r="AK39" s="33"/>
      <c r="AL39" s="33"/>
      <c r="AM39" s="33"/>
    </row>
    <row r="40" spans="16:39" ht="33.75" x14ac:dyDescent="0.25">
      <c r="P40" s="33"/>
      <c r="Q40" s="33"/>
      <c r="R40" s="33"/>
      <c r="S40" s="35"/>
      <c r="T40" s="35"/>
      <c r="U40" s="35"/>
      <c r="V40" s="35"/>
      <c r="W40" s="35"/>
      <c r="X40" s="33"/>
      <c r="Y40" s="35"/>
      <c r="Z40" s="35"/>
      <c r="AA40" s="35"/>
      <c r="AB40" s="35"/>
      <c r="AC40" s="35"/>
      <c r="AD40" s="33"/>
      <c r="AE40" s="35"/>
      <c r="AF40" s="35"/>
      <c r="AG40" s="35"/>
      <c r="AH40" s="35"/>
      <c r="AI40" s="35"/>
      <c r="AJ40" s="33"/>
      <c r="AK40" s="33"/>
      <c r="AL40" s="33"/>
      <c r="AM40" s="33"/>
    </row>
    <row r="41" spans="16:39" ht="33.75" x14ac:dyDescent="0.25">
      <c r="P41" s="33"/>
      <c r="Q41" s="33"/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  <c r="AK41" s="33"/>
      <c r="AL41" s="33"/>
      <c r="AM41" s="33"/>
    </row>
    <row r="42" spans="16:39" ht="33.75" x14ac:dyDescent="0.25">
      <c r="P42" s="33"/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5"/>
      <c r="AH42" s="35"/>
      <c r="AI42" s="35"/>
      <c r="AJ42" s="33"/>
      <c r="AK42" s="33"/>
      <c r="AL42" s="33"/>
      <c r="AM42" s="33"/>
    </row>
    <row r="43" spans="16:39" ht="33.75" x14ac:dyDescent="0.25">
      <c r="P43" s="33"/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  <c r="AK43" s="33"/>
      <c r="AL43" s="33"/>
      <c r="AM43" s="33"/>
    </row>
    <row r="44" spans="16:39" ht="23.25" x14ac:dyDescent="0.25">
      <c r="P44" s="33"/>
      <c r="Q44" s="33"/>
      <c r="R44" s="33"/>
      <c r="S44" s="34"/>
      <c r="T44" s="34"/>
      <c r="U44" s="34"/>
      <c r="V44" s="34"/>
      <c r="W44" s="34"/>
      <c r="X44" s="33"/>
      <c r="Y44" s="34"/>
      <c r="Z44" s="34"/>
      <c r="AA44" s="34"/>
      <c r="AB44" s="34"/>
      <c r="AC44" s="34"/>
      <c r="AD44" s="33"/>
      <c r="AE44" s="34"/>
      <c r="AF44" s="34"/>
      <c r="AG44" s="34"/>
      <c r="AH44" s="34"/>
      <c r="AI44" s="34"/>
      <c r="AJ44" s="33"/>
      <c r="AK44" s="33"/>
      <c r="AL44" s="33"/>
      <c r="AM44" s="33"/>
    </row>
    <row r="45" spans="16:39" ht="33.75" x14ac:dyDescent="0.25">
      <c r="P45" s="33"/>
      <c r="Q45" s="33"/>
      <c r="R45" s="33"/>
      <c r="S45" s="35"/>
      <c r="T45" s="35"/>
      <c r="U45" s="35"/>
      <c r="V45" s="35"/>
      <c r="W45" s="35"/>
      <c r="X45" s="33"/>
      <c r="Y45" s="35"/>
      <c r="Z45" s="35"/>
      <c r="AA45" s="35"/>
      <c r="AB45" s="35"/>
      <c r="AC45" s="35"/>
      <c r="AD45" s="33"/>
      <c r="AE45" s="35"/>
      <c r="AF45" s="35"/>
      <c r="AG45" s="35"/>
      <c r="AH45" s="35"/>
      <c r="AI45" s="35"/>
      <c r="AJ45" s="33"/>
      <c r="AK45" s="33"/>
      <c r="AL45" s="33"/>
      <c r="AM45" s="33"/>
    </row>
    <row r="46" spans="16:39" ht="33.75" x14ac:dyDescent="0.25">
      <c r="P46" s="33"/>
      <c r="Q46" s="33"/>
      <c r="R46" s="33"/>
      <c r="S46" s="35"/>
      <c r="T46" s="35"/>
      <c r="U46" s="35"/>
      <c r="V46" s="35"/>
      <c r="W46" s="35"/>
      <c r="X46" s="33"/>
      <c r="Y46" s="35"/>
      <c r="Z46" s="35"/>
      <c r="AA46" s="35"/>
      <c r="AB46" s="35"/>
      <c r="AC46" s="35"/>
      <c r="AD46" s="33"/>
      <c r="AE46" s="35"/>
      <c r="AF46" s="35"/>
      <c r="AG46" s="35"/>
      <c r="AH46" s="35"/>
      <c r="AI46" s="35"/>
      <c r="AJ46" s="33"/>
      <c r="AK46" s="33"/>
      <c r="AL46" s="33"/>
      <c r="AM46" s="33"/>
    </row>
    <row r="47" spans="16:39" ht="33.75" x14ac:dyDescent="0.25">
      <c r="P47" s="33"/>
      <c r="Q47" s="33"/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  <c r="AK47" s="33"/>
      <c r="AL47" s="33"/>
      <c r="AM47" s="33"/>
    </row>
    <row r="48" spans="16:39" ht="33.75" x14ac:dyDescent="0.25">
      <c r="P48" s="33"/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35"/>
      <c r="AH48" s="35"/>
      <c r="AI48" s="35"/>
      <c r="AJ48" s="33"/>
      <c r="AK48" s="33"/>
      <c r="AL48" s="33"/>
      <c r="AM48" s="33"/>
    </row>
    <row r="49" spans="16:39" ht="33.75" x14ac:dyDescent="0.25">
      <c r="P49" s="33"/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  <c r="AK49" s="33"/>
      <c r="AL49" s="33"/>
      <c r="AM49" s="33"/>
    </row>
    <row r="50" spans="16:39" x14ac:dyDescent="0.25"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6:39" x14ac:dyDescent="0.25"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6:39" x14ac:dyDescent="0.25"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</sheetData>
  <mergeCells count="20">
    <mergeCell ref="Y32:AC32"/>
    <mergeCell ref="AE32:AI32"/>
    <mergeCell ref="S38:W38"/>
    <mergeCell ref="Y38:AC38"/>
    <mergeCell ref="AE38:AI38"/>
    <mergeCell ref="S44:W44"/>
    <mergeCell ref="Y44:AC44"/>
    <mergeCell ref="AE44:AI44"/>
    <mergeCell ref="C7:L7"/>
    <mergeCell ref="B8:C9"/>
    <mergeCell ref="M8:O8"/>
    <mergeCell ref="D9:L10"/>
    <mergeCell ref="M9:N10"/>
    <mergeCell ref="S32:W32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91"/>
  <sheetViews>
    <sheetView workbookViewId="0">
      <selection activeCell="N7" sqref="N7"/>
    </sheetView>
  </sheetViews>
  <sheetFormatPr defaultRowHeight="15" x14ac:dyDescent="0.25"/>
  <cols>
    <col min="1" max="1" width="3.7109375" customWidth="1"/>
    <col min="2" max="2" width="7.85546875" bestFit="1" customWidth="1"/>
    <col min="3" max="3" width="26.42578125" bestFit="1" customWidth="1"/>
    <col min="4" max="4" width="13.140625" customWidth="1"/>
    <col min="5" max="5" width="16.5703125" customWidth="1"/>
    <col min="6" max="6" width="29.140625" customWidth="1"/>
    <col min="7" max="7" width="12.42578125" customWidth="1"/>
    <col min="8" max="8" width="30" customWidth="1"/>
    <col min="9" max="9" width="8.28515625" customWidth="1"/>
    <col min="10" max="10" width="8.28515625" hidden="1" customWidth="1"/>
    <col min="11" max="11" width="8.28515625" customWidth="1"/>
    <col min="12" max="12" width="8.28515625" hidden="1" customWidth="1"/>
    <col min="13" max="14" width="8.7109375" customWidth="1"/>
    <col min="15" max="15" width="12.5703125" customWidth="1"/>
    <col min="17" max="17" width="26.42578125" bestFit="1" customWidth="1"/>
  </cols>
  <sheetData>
    <row r="2" spans="2:36" ht="15.75" x14ac:dyDescent="0.2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2"/>
      <c r="O2" s="2"/>
    </row>
    <row r="3" spans="2:36" ht="15.75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2:36" ht="15" customHeight="1" x14ac:dyDescent="0.25">
      <c r="C4" s="3" t="s">
        <v>38</v>
      </c>
      <c r="D4" s="3"/>
      <c r="E4" s="3"/>
      <c r="F4" s="3"/>
      <c r="G4" s="3"/>
      <c r="H4" s="3"/>
      <c r="I4" s="3"/>
      <c r="J4" s="3"/>
      <c r="K4" s="3"/>
      <c r="L4" s="3"/>
      <c r="M4" s="4">
        <v>44226</v>
      </c>
      <c r="N4" s="4"/>
      <c r="O4" s="4"/>
    </row>
    <row r="5" spans="2:36" ht="15.75" x14ac:dyDescent="0.25"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4"/>
      <c r="N5" s="4"/>
      <c r="O5" s="4"/>
    </row>
    <row r="6" spans="2:36" ht="6" customHeight="1" x14ac:dyDescent="0.25">
      <c r="C6" s="6"/>
      <c r="D6" s="6"/>
      <c r="E6" s="6"/>
      <c r="F6" s="6"/>
      <c r="G6" s="6"/>
      <c r="H6" s="6"/>
      <c r="L6" s="6"/>
      <c r="M6" s="6"/>
      <c r="N6" s="6"/>
    </row>
    <row r="7" spans="2:36" ht="18.95" customHeight="1" x14ac:dyDescent="0.3">
      <c r="C7" s="7" t="s">
        <v>115</v>
      </c>
      <c r="D7" s="7"/>
      <c r="E7" s="7"/>
      <c r="F7" s="7"/>
      <c r="G7" s="7"/>
      <c r="H7" s="7"/>
      <c r="I7" s="7"/>
      <c r="J7" s="7"/>
      <c r="K7" s="7"/>
      <c r="L7" s="7"/>
      <c r="M7" s="8" t="s">
        <v>4</v>
      </c>
      <c r="N7" s="9"/>
      <c r="O7" s="10">
        <v>0</v>
      </c>
    </row>
    <row r="8" spans="2:36" ht="15.75" x14ac:dyDescent="0.25">
      <c r="B8" s="11" t="s">
        <v>40</v>
      </c>
      <c r="C8" s="11"/>
      <c r="D8" s="12"/>
      <c r="I8" s="14"/>
      <c r="J8" s="14"/>
      <c r="K8" s="13" t="s">
        <v>171</v>
      </c>
      <c r="M8" s="40" t="s">
        <v>172</v>
      </c>
      <c r="N8" s="40"/>
      <c r="O8" s="40"/>
    </row>
    <row r="9" spans="2:36" ht="15" customHeight="1" x14ac:dyDescent="0.25">
      <c r="B9" s="11"/>
      <c r="C9" s="11"/>
      <c r="D9" s="16" t="s">
        <v>77</v>
      </c>
      <c r="E9" s="16"/>
      <c r="F9" s="16"/>
      <c r="G9" s="16"/>
      <c r="H9" s="16"/>
      <c r="I9" s="16"/>
      <c r="J9" s="16"/>
      <c r="K9" s="16"/>
      <c r="L9" s="16"/>
      <c r="M9" s="17"/>
      <c r="N9" s="17"/>
      <c r="O9" s="18"/>
    </row>
    <row r="10" spans="2:36" ht="15" customHeight="1" x14ac:dyDescent="0.25"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9"/>
    </row>
    <row r="11" spans="2:36" ht="28.5" customHeight="1" x14ac:dyDescent="0.25">
      <c r="B11" s="20" t="s">
        <v>8</v>
      </c>
      <c r="C11" s="20" t="s">
        <v>9</v>
      </c>
      <c r="D11" s="21" t="s">
        <v>10</v>
      </c>
      <c r="E11" s="21" t="s">
        <v>11</v>
      </c>
      <c r="F11" s="20" t="s">
        <v>12</v>
      </c>
      <c r="G11" s="21" t="s">
        <v>13</v>
      </c>
      <c r="H11" s="20" t="s">
        <v>14</v>
      </c>
      <c r="I11" s="21" t="s">
        <v>15</v>
      </c>
      <c r="J11" s="21" t="s">
        <v>78</v>
      </c>
      <c r="K11" s="21" t="s">
        <v>79</v>
      </c>
      <c r="L11" s="21" t="s">
        <v>17</v>
      </c>
      <c r="M11" s="20" t="s">
        <v>19</v>
      </c>
      <c r="N11" s="20" t="s">
        <v>20</v>
      </c>
      <c r="O11" s="20" t="s">
        <v>21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2:36" x14ac:dyDescent="0.25">
      <c r="B12" s="22">
        <v>97</v>
      </c>
      <c r="C12" s="23" t="s">
        <v>173</v>
      </c>
      <c r="D12" s="24">
        <v>1990</v>
      </c>
      <c r="E12" s="24" t="s">
        <v>178</v>
      </c>
      <c r="F12" s="24" t="s">
        <v>179</v>
      </c>
      <c r="G12" s="24" t="s">
        <v>128</v>
      </c>
      <c r="H12" s="24" t="s">
        <v>63</v>
      </c>
      <c r="I12" s="24">
        <v>2</v>
      </c>
      <c r="J12" s="24"/>
      <c r="K12" s="24">
        <v>1</v>
      </c>
      <c r="L12" s="24"/>
      <c r="M12" s="24">
        <f>Таблица1101126323844505662[[#This Row],[2 Финал]]+Таблица1101126323844505662[[#This Row],[1 Финал]]</f>
        <v>3</v>
      </c>
      <c r="N12" s="24">
        <f>ROW(Таблица1101126323844505662[#This Row])-11</f>
        <v>1</v>
      </c>
      <c r="O12" s="25">
        <v>60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</row>
    <row r="13" spans="2:36" x14ac:dyDescent="0.25">
      <c r="B13" s="22">
        <v>96</v>
      </c>
      <c r="C13" s="23" t="s">
        <v>174</v>
      </c>
      <c r="D13" s="24">
        <v>1976</v>
      </c>
      <c r="E13" s="24" t="s">
        <v>180</v>
      </c>
      <c r="F13" s="24" t="s">
        <v>181</v>
      </c>
      <c r="G13" s="24" t="s">
        <v>57</v>
      </c>
      <c r="H13" s="24" t="s">
        <v>182</v>
      </c>
      <c r="I13" s="24">
        <v>1</v>
      </c>
      <c r="J13" s="24"/>
      <c r="K13" s="24">
        <v>2</v>
      </c>
      <c r="L13" s="24"/>
      <c r="M13" s="24">
        <f>Таблица1101126323844505662[[#This Row],[2 Финал]]+Таблица1101126323844505662[[#This Row],[1 Финал]]</f>
        <v>3</v>
      </c>
      <c r="N13" s="24">
        <f>ROW(Таблица1101126323844505662[#This Row])-11</f>
        <v>2</v>
      </c>
      <c r="O13" s="25">
        <v>43</v>
      </c>
      <c r="P13" s="33"/>
      <c r="Q13" s="41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x14ac:dyDescent="0.25">
      <c r="B14" s="22">
        <v>99</v>
      </c>
      <c r="C14" s="23" t="s">
        <v>176</v>
      </c>
      <c r="D14" s="24">
        <v>1974</v>
      </c>
      <c r="E14" s="24" t="s">
        <v>183</v>
      </c>
      <c r="F14" s="24" t="s">
        <v>56</v>
      </c>
      <c r="G14" s="24">
        <v>1</v>
      </c>
      <c r="H14" s="24" t="s">
        <v>182</v>
      </c>
      <c r="I14" s="24">
        <v>4</v>
      </c>
      <c r="J14" s="24"/>
      <c r="K14" s="24">
        <v>3</v>
      </c>
      <c r="L14" s="24"/>
      <c r="M14" s="24">
        <f>Таблица1101126323844505662[[#This Row],[2 Финал]]+Таблица1101126323844505662[[#This Row],[1 Финал]]</f>
        <v>7</v>
      </c>
      <c r="N14" s="24">
        <f>ROW(Таблица1101126323844505662[#This Row])-11</f>
        <v>3</v>
      </c>
      <c r="O14" s="25">
        <v>30</v>
      </c>
      <c r="P14" s="33"/>
      <c r="Q14" s="41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x14ac:dyDescent="0.25">
      <c r="B15" s="22">
        <v>8</v>
      </c>
      <c r="C15" s="23" t="s">
        <v>175</v>
      </c>
      <c r="D15" s="24">
        <v>1985</v>
      </c>
      <c r="E15" s="24" t="s">
        <v>184</v>
      </c>
      <c r="F15" s="24" t="s">
        <v>95</v>
      </c>
      <c r="G15" s="24" t="s">
        <v>57</v>
      </c>
      <c r="H15" s="24" t="s">
        <v>185</v>
      </c>
      <c r="I15" s="24">
        <v>3</v>
      </c>
      <c r="J15" s="24"/>
      <c r="K15" s="24">
        <v>5</v>
      </c>
      <c r="L15" s="24"/>
      <c r="M15" s="24">
        <f>Таблица1101126323844505662[[#This Row],[2 Финал]]+Таблица1101126323844505662[[#This Row],[1 Финал]]</f>
        <v>8</v>
      </c>
      <c r="N15" s="24">
        <f>ROW(Таблица1101126323844505662[#This Row])-11</f>
        <v>4</v>
      </c>
      <c r="O15" s="25">
        <v>19</v>
      </c>
      <c r="P15" s="33"/>
      <c r="Q15" s="41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x14ac:dyDescent="0.25">
      <c r="B16" s="22">
        <v>30</v>
      </c>
      <c r="C16" s="23" t="s">
        <v>177</v>
      </c>
      <c r="D16" s="24">
        <v>2001</v>
      </c>
      <c r="E16" s="24" t="s">
        <v>186</v>
      </c>
      <c r="F16" s="24" t="s">
        <v>48</v>
      </c>
      <c r="G16" s="24">
        <v>2</v>
      </c>
      <c r="H16" s="24" t="s">
        <v>50</v>
      </c>
      <c r="I16" s="24">
        <v>5</v>
      </c>
      <c r="J16" s="24"/>
      <c r="K16" s="24">
        <v>4</v>
      </c>
      <c r="L16" s="24"/>
      <c r="M16" s="24">
        <f>Таблица1101126323844505662[[#This Row],[2 Финал]]+Таблица1101126323844505662[[#This Row],[1 Финал]]</f>
        <v>9</v>
      </c>
      <c r="N16" s="24">
        <f>ROW(Таблица1101126323844505662[#This Row])-11</f>
        <v>5</v>
      </c>
      <c r="O16" s="25">
        <v>10</v>
      </c>
      <c r="P16" s="33"/>
      <c r="Q16" s="41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15.75" thickBot="1" x14ac:dyDescent="0.3">
      <c r="B17" s="22">
        <v>56</v>
      </c>
      <c r="C17" s="23" t="s">
        <v>138</v>
      </c>
      <c r="D17" s="24">
        <v>1986</v>
      </c>
      <c r="E17" s="24" t="s">
        <v>151</v>
      </c>
      <c r="F17" s="24" t="s">
        <v>152</v>
      </c>
      <c r="G17" s="24" t="s">
        <v>57</v>
      </c>
      <c r="H17" s="24" t="s">
        <v>153</v>
      </c>
      <c r="I17" s="24">
        <v>5</v>
      </c>
      <c r="J17" s="24"/>
      <c r="K17" s="24">
        <v>4</v>
      </c>
      <c r="L17" s="24"/>
      <c r="M17" s="24">
        <f>Таблица1101126323844505662[[#This Row],[2 Финал]]+Таблица1101126323844505662[[#This Row],[1 Финал]]</f>
        <v>9</v>
      </c>
      <c r="N17" s="24">
        <f>ROW(Таблица1101126323844505662[#This Row])-11</f>
        <v>6</v>
      </c>
      <c r="O17" s="25">
        <v>1</v>
      </c>
      <c r="P17" s="33"/>
      <c r="Q17" s="41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2:36" ht="15.75" thickBot="1" x14ac:dyDescent="0.3">
      <c r="B18" s="26" t="s">
        <v>33</v>
      </c>
      <c r="C18" s="27">
        <f>COUNTA(Таблица1101126323844505662[Фамилия, Имя водителя])</f>
        <v>6</v>
      </c>
      <c r="D18" s="27" t="str">
        <f>IF(COUNTA(Таблица1101126323844505662[Фамилия, Имя водителя])=1,"пилот",IF(COUNTA(Таблица1101126323844505662[Фамилия, Имя водителя])=2,"пилота",IF(COUNTA(Таблица1101126323844505662[Фамилия, Имя водителя])=3,"пилота",IF(COUNTA(Таблица1101126323844505662[Фамилия, Имя водителя])=4,"пилота","пилотов"))))</f>
        <v>пилотов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4">
        <f>IF(C18&gt;=10,100,IF(C18=9,90,IF(C18=8,80,IF(C18=7,70,IF(C18=6,60,IF(C18=5,50,IF(C18=4,40,IF(C18=3,30,IF(C18=2,20,IF(C18&lt;=1,1,Ошибка))))))))))</f>
        <v>60</v>
      </c>
      <c r="P18" s="33"/>
      <c r="Q18" s="41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x14ac:dyDescent="0.25"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x14ac:dyDescent="0.25">
      <c r="C20" s="29" t="s">
        <v>34</v>
      </c>
      <c r="E20" s="30" t="s">
        <v>41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x14ac:dyDescent="0.25">
      <c r="E21" s="30" t="s">
        <v>42</v>
      </c>
      <c r="G21" t="s">
        <v>35</v>
      </c>
      <c r="I21" s="30" t="s">
        <v>45</v>
      </c>
      <c r="J21" s="30"/>
      <c r="M21" s="30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x14ac:dyDescent="0.25">
      <c r="C22" s="29" t="s">
        <v>36</v>
      </c>
      <c r="E22" s="30" t="s">
        <v>43</v>
      </c>
      <c r="I22" s="30" t="s">
        <v>46</v>
      </c>
      <c r="J22" s="31"/>
      <c r="M22" s="31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x14ac:dyDescent="0.25">
      <c r="E23" s="30" t="s">
        <v>44</v>
      </c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x14ac:dyDescent="0.25"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23.25" x14ac:dyDescent="0.35">
      <c r="C25" s="32"/>
      <c r="F25" s="32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x14ac:dyDescent="0.25"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x14ac:dyDescent="0.25"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x14ac:dyDescent="0.25"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x14ac:dyDescent="0.25"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x14ac:dyDescent="0.25"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x14ac:dyDescent="0.25"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x14ac:dyDescent="0.25"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16:36" ht="23.25" x14ac:dyDescent="0.25">
      <c r="P33" s="33"/>
      <c r="Q33" s="33"/>
      <c r="R33" s="33"/>
      <c r="S33" s="34"/>
      <c r="T33" s="34"/>
      <c r="U33" s="34"/>
      <c r="V33" s="34"/>
      <c r="W33" s="34"/>
      <c r="X33" s="33"/>
      <c r="Y33" s="34"/>
      <c r="Z33" s="34"/>
      <c r="AA33" s="34"/>
      <c r="AB33" s="34"/>
      <c r="AC33" s="34"/>
      <c r="AD33" s="33"/>
      <c r="AE33" s="34"/>
      <c r="AF33" s="34"/>
      <c r="AG33" s="34"/>
      <c r="AH33" s="34"/>
      <c r="AI33" s="34"/>
      <c r="AJ33" s="33"/>
    </row>
    <row r="34" spans="16:36" ht="33.75" x14ac:dyDescent="0.25">
      <c r="P34" s="33"/>
      <c r="Q34" s="33"/>
      <c r="R34" s="33"/>
      <c r="S34" s="35"/>
      <c r="T34" s="35"/>
      <c r="U34" s="35"/>
      <c r="V34" s="35"/>
      <c r="W34" s="35"/>
      <c r="X34" s="33"/>
      <c r="Y34" s="35"/>
      <c r="Z34" s="35"/>
      <c r="AA34" s="35"/>
      <c r="AB34" s="35"/>
      <c r="AC34" s="35"/>
      <c r="AD34" s="33"/>
      <c r="AE34" s="35"/>
      <c r="AF34" s="35"/>
      <c r="AG34" s="35"/>
      <c r="AH34" s="35"/>
      <c r="AI34" s="35"/>
      <c r="AJ34" s="33"/>
    </row>
    <row r="35" spans="16:36" ht="33.75" x14ac:dyDescent="0.25">
      <c r="P35" s="33"/>
      <c r="Q35" s="33"/>
      <c r="R35" s="33"/>
      <c r="S35" s="35"/>
      <c r="T35" s="35"/>
      <c r="U35" s="35"/>
      <c r="V35" s="35"/>
      <c r="W35" s="35"/>
      <c r="X35" s="33"/>
      <c r="Y35" s="35"/>
      <c r="Z35" s="35"/>
      <c r="AA35" s="35"/>
      <c r="AB35" s="35"/>
      <c r="AC35" s="35"/>
      <c r="AD35" s="33"/>
      <c r="AE35" s="35"/>
      <c r="AF35" s="35"/>
      <c r="AG35" s="35"/>
      <c r="AH35" s="35"/>
      <c r="AI35" s="35"/>
      <c r="AJ35" s="33"/>
    </row>
    <row r="36" spans="16:36" ht="33.75" x14ac:dyDescent="0.25">
      <c r="P36" s="33"/>
      <c r="Q36" s="33"/>
      <c r="R36" s="33"/>
      <c r="S36" s="35"/>
      <c r="T36" s="35"/>
      <c r="U36" s="35"/>
      <c r="V36" s="35"/>
      <c r="W36" s="35"/>
      <c r="X36" s="33"/>
      <c r="Y36" s="35"/>
      <c r="Z36" s="35"/>
      <c r="AA36" s="35"/>
      <c r="AB36" s="35"/>
      <c r="AC36" s="35"/>
      <c r="AD36" s="33"/>
      <c r="AE36" s="35"/>
      <c r="AF36" s="35"/>
      <c r="AG36" s="45"/>
      <c r="AH36" s="35"/>
      <c r="AI36" s="35"/>
      <c r="AJ36" s="33"/>
    </row>
    <row r="37" spans="16:36" ht="33.75" x14ac:dyDescent="0.25">
      <c r="P37" s="33"/>
      <c r="Q37" s="33"/>
      <c r="R37" s="33"/>
      <c r="S37" s="35"/>
      <c r="T37" s="35"/>
      <c r="U37" s="35"/>
      <c r="V37" s="35"/>
      <c r="W37" s="35"/>
      <c r="X37" s="33"/>
      <c r="Y37" s="35"/>
      <c r="Z37" s="35"/>
      <c r="AA37" s="35"/>
      <c r="AB37" s="35"/>
      <c r="AC37" s="35"/>
      <c r="AD37" s="33"/>
      <c r="AE37" s="35"/>
      <c r="AF37" s="35"/>
      <c r="AG37" s="35"/>
      <c r="AH37" s="35"/>
      <c r="AI37" s="35"/>
      <c r="AJ37" s="33"/>
    </row>
    <row r="38" spans="16:36" ht="33.75" x14ac:dyDescent="0.25">
      <c r="P38" s="33"/>
      <c r="Q38" s="33"/>
      <c r="R38" s="33"/>
      <c r="S38" s="35"/>
      <c r="T38" s="35"/>
      <c r="U38" s="35"/>
      <c r="V38" s="35"/>
      <c r="W38" s="35"/>
      <c r="X38" s="33"/>
      <c r="Y38" s="35"/>
      <c r="Z38" s="35"/>
      <c r="AA38" s="35"/>
      <c r="AB38" s="35"/>
      <c r="AC38" s="35"/>
      <c r="AD38" s="33"/>
      <c r="AE38" s="35"/>
      <c r="AF38" s="35"/>
      <c r="AG38" s="35"/>
      <c r="AH38" s="35"/>
      <c r="AI38" s="35"/>
      <c r="AJ38" s="33"/>
    </row>
    <row r="39" spans="16:36" ht="23.25" x14ac:dyDescent="0.25">
      <c r="P39" s="33"/>
      <c r="Q39" s="33"/>
      <c r="R39" s="33"/>
      <c r="S39" s="34"/>
      <c r="T39" s="34"/>
      <c r="U39" s="34"/>
      <c r="V39" s="34"/>
      <c r="W39" s="34"/>
      <c r="X39" s="33"/>
      <c r="Y39" s="34"/>
      <c r="Z39" s="34"/>
      <c r="AA39" s="34"/>
      <c r="AB39" s="34"/>
      <c r="AC39" s="34"/>
      <c r="AD39" s="33"/>
      <c r="AE39" s="34"/>
      <c r="AF39" s="34"/>
      <c r="AG39" s="34"/>
      <c r="AH39" s="34"/>
      <c r="AI39" s="34"/>
      <c r="AJ39" s="33"/>
    </row>
    <row r="40" spans="16:36" ht="33.75" x14ac:dyDescent="0.25">
      <c r="P40" s="33"/>
      <c r="Q40" s="33"/>
      <c r="R40" s="33"/>
      <c r="S40" s="35"/>
      <c r="T40" s="35"/>
      <c r="U40" s="35"/>
      <c r="V40" s="35"/>
      <c r="W40" s="35"/>
      <c r="X40" s="33"/>
      <c r="Y40" s="35"/>
      <c r="Z40" s="35"/>
      <c r="AA40" s="35"/>
      <c r="AB40" s="35"/>
      <c r="AC40" s="35"/>
      <c r="AD40" s="33"/>
      <c r="AE40" s="35"/>
      <c r="AF40" s="35"/>
      <c r="AG40" s="35"/>
      <c r="AH40" s="35"/>
      <c r="AI40" s="35"/>
      <c r="AJ40" s="33"/>
    </row>
    <row r="41" spans="16:36" ht="33.75" x14ac:dyDescent="0.25">
      <c r="P41" s="33"/>
      <c r="Q41" s="33"/>
      <c r="R41" s="33"/>
      <c r="S41" s="35"/>
      <c r="T41" s="35"/>
      <c r="U41" s="35"/>
      <c r="V41" s="35"/>
      <c r="W41" s="35"/>
      <c r="X41" s="33"/>
      <c r="Y41" s="35"/>
      <c r="Z41" s="35"/>
      <c r="AA41" s="35"/>
      <c r="AB41" s="35"/>
      <c r="AC41" s="35"/>
      <c r="AD41" s="33"/>
      <c r="AE41" s="35"/>
      <c r="AF41" s="35"/>
      <c r="AG41" s="35"/>
      <c r="AH41" s="35"/>
      <c r="AI41" s="35"/>
      <c r="AJ41" s="33"/>
    </row>
    <row r="42" spans="16:36" ht="33.75" x14ac:dyDescent="0.25">
      <c r="P42" s="33"/>
      <c r="Q42" s="33"/>
      <c r="R42" s="33"/>
      <c r="S42" s="35"/>
      <c r="T42" s="35"/>
      <c r="U42" s="35"/>
      <c r="V42" s="35"/>
      <c r="W42" s="35"/>
      <c r="X42" s="33"/>
      <c r="Y42" s="35"/>
      <c r="Z42" s="35"/>
      <c r="AA42" s="35"/>
      <c r="AB42" s="35"/>
      <c r="AC42" s="35"/>
      <c r="AD42" s="33"/>
      <c r="AE42" s="35"/>
      <c r="AF42" s="35"/>
      <c r="AG42" s="36"/>
      <c r="AH42" s="35"/>
      <c r="AI42" s="35"/>
      <c r="AJ42" s="33"/>
    </row>
    <row r="43" spans="16:36" ht="33.75" x14ac:dyDescent="0.25">
      <c r="P43" s="33"/>
      <c r="Q43" s="33"/>
      <c r="R43" s="33"/>
      <c r="S43" s="35"/>
      <c r="T43" s="35"/>
      <c r="U43" s="35"/>
      <c r="V43" s="35"/>
      <c r="W43" s="35"/>
      <c r="X43" s="33"/>
      <c r="Y43" s="35"/>
      <c r="Z43" s="35"/>
      <c r="AA43" s="35"/>
      <c r="AB43" s="35"/>
      <c r="AC43" s="35"/>
      <c r="AD43" s="33"/>
      <c r="AE43" s="35"/>
      <c r="AF43" s="35"/>
      <c r="AG43" s="35"/>
      <c r="AH43" s="35"/>
      <c r="AI43" s="35"/>
      <c r="AJ43" s="33"/>
    </row>
    <row r="44" spans="16:36" ht="33.75" x14ac:dyDescent="0.25">
      <c r="P44" s="33"/>
      <c r="Q44" s="33"/>
      <c r="R44" s="33"/>
      <c r="S44" s="35"/>
      <c r="T44" s="35"/>
      <c r="U44" s="35"/>
      <c r="V44" s="35"/>
      <c r="W44" s="35"/>
      <c r="X44" s="33"/>
      <c r="Y44" s="35"/>
      <c r="Z44" s="35"/>
      <c r="AA44" s="35"/>
      <c r="AB44" s="35"/>
      <c r="AC44" s="35"/>
      <c r="AD44" s="33"/>
      <c r="AE44" s="35"/>
      <c r="AF44" s="35"/>
      <c r="AG44" s="35"/>
      <c r="AH44" s="35"/>
      <c r="AI44" s="35"/>
      <c r="AJ44" s="33"/>
    </row>
    <row r="45" spans="16:36" ht="23.25" x14ac:dyDescent="0.25">
      <c r="P45" s="33"/>
      <c r="Q45" s="33"/>
      <c r="R45" s="33"/>
      <c r="S45" s="34"/>
      <c r="T45" s="34"/>
      <c r="U45" s="34"/>
      <c r="V45" s="34"/>
      <c r="W45" s="34"/>
      <c r="X45" s="33"/>
      <c r="Y45" s="34"/>
      <c r="Z45" s="34"/>
      <c r="AA45" s="34"/>
      <c r="AB45" s="34"/>
      <c r="AC45" s="34"/>
      <c r="AD45" s="33"/>
      <c r="AE45" s="34"/>
      <c r="AF45" s="34"/>
      <c r="AG45" s="34"/>
      <c r="AH45" s="34"/>
      <c r="AI45" s="34"/>
      <c r="AJ45" s="33"/>
    </row>
    <row r="46" spans="16:36" ht="33.75" x14ac:dyDescent="0.25">
      <c r="P46" s="33"/>
      <c r="Q46" s="33"/>
      <c r="R46" s="33"/>
      <c r="S46" s="35"/>
      <c r="T46" s="35"/>
      <c r="U46" s="35"/>
      <c r="V46" s="35"/>
      <c r="W46" s="35"/>
      <c r="X46" s="33"/>
      <c r="Y46" s="35"/>
      <c r="Z46" s="35"/>
      <c r="AA46" s="35"/>
      <c r="AB46" s="35"/>
      <c r="AC46" s="35"/>
      <c r="AD46" s="33"/>
      <c r="AE46" s="35"/>
      <c r="AF46" s="35"/>
      <c r="AG46" s="35"/>
      <c r="AH46" s="35"/>
      <c r="AI46" s="35"/>
      <c r="AJ46" s="33"/>
    </row>
    <row r="47" spans="16:36" ht="33.75" x14ac:dyDescent="0.25">
      <c r="P47" s="33"/>
      <c r="Q47" s="33"/>
      <c r="R47" s="33"/>
      <c r="S47" s="35"/>
      <c r="T47" s="35"/>
      <c r="U47" s="35"/>
      <c r="V47" s="35"/>
      <c r="W47" s="35"/>
      <c r="X47" s="33"/>
      <c r="Y47" s="35"/>
      <c r="Z47" s="35"/>
      <c r="AA47" s="35"/>
      <c r="AB47" s="35"/>
      <c r="AC47" s="35"/>
      <c r="AD47" s="33"/>
      <c r="AE47" s="35"/>
      <c r="AF47" s="35"/>
      <c r="AG47" s="35"/>
      <c r="AH47" s="35"/>
      <c r="AI47" s="35"/>
      <c r="AJ47" s="33"/>
    </row>
    <row r="48" spans="16:36" ht="33.75" x14ac:dyDescent="0.25">
      <c r="P48" s="33"/>
      <c r="Q48" s="33"/>
      <c r="R48" s="33"/>
      <c r="S48" s="35"/>
      <c r="T48" s="35"/>
      <c r="U48" s="35"/>
      <c r="V48" s="35"/>
      <c r="W48" s="35"/>
      <c r="X48" s="33"/>
      <c r="Y48" s="35"/>
      <c r="Z48" s="35"/>
      <c r="AA48" s="35"/>
      <c r="AB48" s="35"/>
      <c r="AC48" s="35"/>
      <c r="AD48" s="33"/>
      <c r="AE48" s="35"/>
      <c r="AF48" s="35"/>
      <c r="AG48" s="45"/>
      <c r="AH48" s="35"/>
      <c r="AI48" s="35"/>
      <c r="AJ48" s="33"/>
    </row>
    <row r="49" spans="16:36" ht="33.75" x14ac:dyDescent="0.25">
      <c r="P49" s="33"/>
      <c r="Q49" s="33"/>
      <c r="R49" s="33"/>
      <c r="S49" s="35"/>
      <c r="T49" s="35"/>
      <c r="U49" s="35"/>
      <c r="V49" s="35"/>
      <c r="W49" s="35"/>
      <c r="X49" s="33"/>
      <c r="Y49" s="35"/>
      <c r="Z49" s="35"/>
      <c r="AA49" s="35"/>
      <c r="AB49" s="35"/>
      <c r="AC49" s="35"/>
      <c r="AD49" s="33"/>
      <c r="AE49" s="35"/>
      <c r="AF49" s="35"/>
      <c r="AG49" s="35"/>
      <c r="AH49" s="35"/>
      <c r="AI49" s="35"/>
      <c r="AJ49" s="33"/>
    </row>
    <row r="50" spans="16:36" ht="33.75" x14ac:dyDescent="0.25">
      <c r="P50" s="33"/>
      <c r="Q50" s="33"/>
      <c r="R50" s="33"/>
      <c r="S50" s="35"/>
      <c r="T50" s="35"/>
      <c r="U50" s="35"/>
      <c r="V50" s="35"/>
      <c r="W50" s="35"/>
      <c r="X50" s="33"/>
      <c r="Y50" s="35"/>
      <c r="Z50" s="35"/>
      <c r="AA50" s="35"/>
      <c r="AB50" s="35"/>
      <c r="AC50" s="35"/>
      <c r="AD50" s="33"/>
      <c r="AE50" s="35"/>
      <c r="AF50" s="35"/>
      <c r="AG50" s="35"/>
      <c r="AH50" s="35"/>
      <c r="AI50" s="35"/>
      <c r="AJ50" s="33"/>
    </row>
    <row r="51" spans="16:36" x14ac:dyDescent="0.25"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6:36" x14ac:dyDescent="0.25"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6:36" x14ac:dyDescent="0.25"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6:36" x14ac:dyDescent="0.25"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6:36" x14ac:dyDescent="0.25"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6:36" x14ac:dyDescent="0.25"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6:36" x14ac:dyDescent="0.25"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6:36" x14ac:dyDescent="0.25"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6:36" x14ac:dyDescent="0.25"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6:36" x14ac:dyDescent="0.25"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6:36" x14ac:dyDescent="0.25"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6:36" x14ac:dyDescent="0.25"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6:36" x14ac:dyDescent="0.25"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6:36" x14ac:dyDescent="0.25"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6:36" x14ac:dyDescent="0.25"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6:36" x14ac:dyDescent="0.25"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6:36" x14ac:dyDescent="0.25"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6:36" x14ac:dyDescent="0.25"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6:36" x14ac:dyDescent="0.25"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6:36" x14ac:dyDescent="0.25"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6:36" x14ac:dyDescent="0.25"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6:36" x14ac:dyDescent="0.25"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6:36" x14ac:dyDescent="0.25"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6:36" x14ac:dyDescent="0.25"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6:36" x14ac:dyDescent="0.25"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6:36" x14ac:dyDescent="0.25"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6:36" x14ac:dyDescent="0.25"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6:36" x14ac:dyDescent="0.25"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6:36" x14ac:dyDescent="0.25"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6:36" x14ac:dyDescent="0.25"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6:36" x14ac:dyDescent="0.25"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6:36" x14ac:dyDescent="0.25"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6:36" x14ac:dyDescent="0.25"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6:36" x14ac:dyDescent="0.25"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6:36" x14ac:dyDescent="0.25"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6:36" x14ac:dyDescent="0.25"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6:36" x14ac:dyDescent="0.25"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6:36" x14ac:dyDescent="0.25"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16:36" x14ac:dyDescent="0.25"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16:36" x14ac:dyDescent="0.25"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16:36" x14ac:dyDescent="0.25"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</sheetData>
  <mergeCells count="20">
    <mergeCell ref="Y33:AC33"/>
    <mergeCell ref="AE33:AI33"/>
    <mergeCell ref="S39:W39"/>
    <mergeCell ref="Y39:AC39"/>
    <mergeCell ref="AE39:AI39"/>
    <mergeCell ref="S45:W45"/>
    <mergeCell ref="Y45:AC45"/>
    <mergeCell ref="AE45:AI45"/>
    <mergeCell ref="C7:L7"/>
    <mergeCell ref="B8:C9"/>
    <mergeCell ref="M8:O8"/>
    <mergeCell ref="D9:L10"/>
    <mergeCell ref="M9:N10"/>
    <mergeCell ref="S33:W33"/>
    <mergeCell ref="C2:L2"/>
    <mergeCell ref="M2:O3"/>
    <mergeCell ref="C3:L3"/>
    <mergeCell ref="C4:L4"/>
    <mergeCell ref="M4:O5"/>
    <mergeCell ref="C5:L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Д3-Мини</vt:lpstr>
      <vt:lpstr>Д3-250</vt:lpstr>
      <vt:lpstr>Д2-Юниор</vt:lpstr>
      <vt:lpstr>Д2-Юниор (ОКА)</vt:lpstr>
      <vt:lpstr>Д3-спринт</vt:lpstr>
      <vt:lpstr>Д2-классика</vt:lpstr>
      <vt:lpstr>Супер 1600</vt:lpstr>
      <vt:lpstr>'Д3-Мини'!Область_печати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 Купцов</dc:creator>
  <cp:lastModifiedBy>Фёдор Купцов</cp:lastModifiedBy>
  <dcterms:created xsi:type="dcterms:W3CDTF">2021-02-01T08:23:44Z</dcterms:created>
  <dcterms:modified xsi:type="dcterms:W3CDTF">2021-02-01T09:04:33Z</dcterms:modified>
</cp:coreProperties>
</file>