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Objects="none"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16714939aa13f5/Рабочий стол/"/>
    </mc:Choice>
  </mc:AlternateContent>
  <xr:revisionPtr revIDLastSave="0" documentId="8_{8D816E22-F4AF-4679-A982-E29797A032D1}" xr6:coauthVersionLast="47" xr6:coauthVersionMax="47" xr10:uidLastSave="{00000000-0000-0000-0000-000000000000}"/>
  <bookViews>
    <workbookView xWindow="-108" yWindow="-108" windowWidth="23256" windowHeight="12456" tabRatio="707" firstSheet="8" activeTab="11" xr2:uid="{9DE301E1-5FC6-45F9-9718-F97579F1E0AC}"/>
  </bookViews>
  <sheets>
    <sheet name="R_Mini" sheetId="5" state="hidden" r:id="rId1"/>
    <sheet name="R_250" sheetId="89" state="hidden" r:id="rId2"/>
    <sheet name="R_600" sheetId="91" state="hidden" r:id="rId3"/>
    <sheet name="R_D2U" sheetId="93" state="hidden" r:id="rId4"/>
    <sheet name="Q_Mini" sheetId="17" state="hidden" r:id="rId5"/>
    <sheet name="Q_250" sheetId="100" state="hidden" r:id="rId6"/>
    <sheet name="Q_D2U" sheetId="104" state="hidden" r:id="rId7"/>
    <sheet name="Q_600" sheetId="102" state="hidden" r:id="rId8"/>
    <sheet name="F_Mini" sheetId="111" r:id="rId9"/>
    <sheet name="F_250" sheetId="9" r:id="rId10"/>
    <sheet name="F_600" sheetId="113" r:id="rId11"/>
    <sheet name="F_D2U" sheetId="114" r:id="rId12"/>
  </sheets>
  <definedNames>
    <definedName name="ExternalData_1" localSheetId="5" hidden="1">Q_250!#REF!</definedName>
    <definedName name="ExternalData_1" localSheetId="7" hidden="1">Q_600!#REF!</definedName>
    <definedName name="ExternalData_1" localSheetId="6" hidden="1">Q_D2U!#REF!</definedName>
    <definedName name="ExternalData_1" localSheetId="4" hidden="1">Q_Mini!#REF!</definedName>
    <definedName name="ExternalData_2" localSheetId="9" hidden="1">F_250!#REF!</definedName>
    <definedName name="ExternalData_2" localSheetId="10" hidden="1">F_600!#REF!</definedName>
    <definedName name="ExternalData_2" localSheetId="11" hidden="1">F_D2U!#REF!</definedName>
    <definedName name="ExternalData_2" localSheetId="8" hidden="1">F_Mini!#REF!</definedName>
    <definedName name="ExternalData_2" localSheetId="5" hidden="1">Q_250!#REF!</definedName>
    <definedName name="ExternalData_2" localSheetId="7" hidden="1">Q_600!#REF!</definedName>
    <definedName name="ExternalData_2" localSheetId="6" hidden="1">Q_D2U!#REF!</definedName>
    <definedName name="ExternalData_2" localSheetId="4" hidden="1">Q_Mini!#REF!</definedName>
    <definedName name="ExternalData_3" localSheetId="5" hidden="1">Q_250!#REF!</definedName>
    <definedName name="ExternalData_3" localSheetId="7" hidden="1">Q_600!#REF!</definedName>
    <definedName name="ExternalData_3" localSheetId="6" hidden="1">Q_D2U!#REF!</definedName>
    <definedName name="ExternalData_3" localSheetId="4" hidden="1">Q_Mini!#REF!</definedName>
    <definedName name="ExternalData_4" localSheetId="9" hidden="1">F_250!#REF!</definedName>
    <definedName name="ExternalData_4" localSheetId="10" hidden="1">F_600!#REF!</definedName>
    <definedName name="ExternalData_4" localSheetId="11" hidden="1">F_D2U!#REF!</definedName>
    <definedName name="ExternalData_4" localSheetId="8" hidden="1">F_Mini!#REF!</definedName>
    <definedName name="_xlnm.Print_Area" localSheetId="9">F_250!$A$1:$M$24</definedName>
    <definedName name="_xlnm.Print_Area" localSheetId="10">F_600!$B$2:$M$23,F_600!#REF!</definedName>
    <definedName name="_xlnm.Print_Area" localSheetId="11">F_D2U!$B$2:$M$23,F_D2U!#REF!</definedName>
    <definedName name="_xlnm.Print_Area" localSheetId="8">F_Mini!$B$2:$M$23,F_Mini!#REF!</definedName>
    <definedName name="_xlnm.Print_Area" localSheetId="5">Q_250!$B$2:$J$28,Q_250!$U$34:$AK$50</definedName>
    <definedName name="_xlnm.Print_Area" localSheetId="7">Q_600!$B$2:$J$28,Q_600!$U$34:$AK$50</definedName>
    <definedName name="_xlnm.Print_Area" localSheetId="6">Q_D2U!$B$2:$J$28,Q_D2U!$U$34:$AK$50</definedName>
    <definedName name="_xlnm.Print_Area" localSheetId="4">Q_Mini!$B$2:$J$28,Q_Mini!$U$34:$AK$50</definedName>
    <definedName name="_xlnm.Print_Area" localSheetId="1">R_250!$B$2:$J$27</definedName>
    <definedName name="_xlnm.Print_Area" localSheetId="2">R_600!$B$2:$J$27</definedName>
    <definedName name="_xlnm.Print_Area" localSheetId="3">R_D2U!$B$2:$J$27</definedName>
    <definedName name="_xlnm.Print_Area" localSheetId="0">R_Mini!$B$2:$J$23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2-Юниор М_10dfc0f9-d4ad-40b3-8a0e-9b86e895a882" name="Д2-Юниор М" connection="Запрос — Д2-Юниор(М)"/>
          <x15:modelTable id="Д3-600 М_03894562-8cfc-46a0-b538-e5f8f7f2d14d" name="Д3-600 М" connection="Запрос — Д3-600(М)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0" i="104" l="1"/>
  <c r="AH50" i="104"/>
  <c r="AD50" i="104"/>
  <c r="AB50" i="104"/>
  <c r="X50" i="104"/>
  <c r="V50" i="104"/>
  <c r="AK49" i="104"/>
  <c r="AI49" i="104"/>
  <c r="AE49" i="104"/>
  <c r="AC49" i="104"/>
  <c r="AA49" i="104"/>
  <c r="Y49" i="104"/>
  <c r="W49" i="104"/>
  <c r="U49" i="104"/>
  <c r="AD48" i="104"/>
  <c r="AB48" i="104"/>
  <c r="X48" i="104"/>
  <c r="V48" i="104"/>
  <c r="AJ44" i="104"/>
  <c r="AH44" i="104"/>
  <c r="AD44" i="104"/>
  <c r="AB44" i="104"/>
  <c r="X44" i="104"/>
  <c r="V44" i="104"/>
  <c r="AK43" i="104"/>
  <c r="AI43" i="104"/>
  <c r="AE43" i="104"/>
  <c r="AC43" i="104"/>
  <c r="AA43" i="104"/>
  <c r="Y43" i="104"/>
  <c r="W43" i="104"/>
  <c r="U43" i="104"/>
  <c r="AD42" i="104"/>
  <c r="AB42" i="104"/>
  <c r="X42" i="104"/>
  <c r="V42" i="104"/>
  <c r="AJ38" i="104"/>
  <c r="AH38" i="104"/>
  <c r="AD38" i="104"/>
  <c r="AB38" i="104"/>
  <c r="X38" i="104"/>
  <c r="V38" i="104"/>
  <c r="AK37" i="104"/>
  <c r="AI37" i="104"/>
  <c r="AE37" i="104"/>
  <c r="AC37" i="104"/>
  <c r="AA37" i="104"/>
  <c r="Y37" i="104"/>
  <c r="W37" i="104"/>
  <c r="U37" i="104"/>
  <c r="AD36" i="104"/>
  <c r="AB36" i="104"/>
  <c r="X36" i="104"/>
  <c r="V36" i="104"/>
  <c r="AG49" i="104"/>
  <c r="AH48" i="104"/>
  <c r="U35" i="104"/>
  <c r="AJ50" i="102"/>
  <c r="AH50" i="102"/>
  <c r="AD50" i="102"/>
  <c r="AB50" i="102"/>
  <c r="X50" i="102"/>
  <c r="V50" i="102"/>
  <c r="AK49" i="102"/>
  <c r="AI49" i="102"/>
  <c r="AE49" i="102"/>
  <c r="AC49" i="102"/>
  <c r="AA49" i="102"/>
  <c r="Y49" i="102"/>
  <c r="W49" i="102"/>
  <c r="U49" i="102"/>
  <c r="AD48" i="102"/>
  <c r="AB48" i="102"/>
  <c r="X48" i="102"/>
  <c r="V48" i="102"/>
  <c r="AJ44" i="102"/>
  <c r="AH44" i="102"/>
  <c r="AD44" i="102"/>
  <c r="AB44" i="102"/>
  <c r="X44" i="102"/>
  <c r="V44" i="102"/>
  <c r="AK43" i="102"/>
  <c r="AI43" i="102"/>
  <c r="AE43" i="102"/>
  <c r="AC43" i="102"/>
  <c r="AA43" i="102"/>
  <c r="Y43" i="102"/>
  <c r="W43" i="102"/>
  <c r="U43" i="102"/>
  <c r="AD42" i="102"/>
  <c r="AB42" i="102"/>
  <c r="X42" i="102"/>
  <c r="V42" i="102"/>
  <c r="AJ38" i="102"/>
  <c r="AH38" i="102"/>
  <c r="AD38" i="102"/>
  <c r="AB38" i="102"/>
  <c r="X38" i="102"/>
  <c r="V38" i="102"/>
  <c r="AK37" i="102"/>
  <c r="AI37" i="102"/>
  <c r="AE37" i="102"/>
  <c r="AC37" i="102"/>
  <c r="AA37" i="102"/>
  <c r="Y37" i="102"/>
  <c r="W37" i="102"/>
  <c r="U37" i="102"/>
  <c r="AD36" i="102"/>
  <c r="AB36" i="102"/>
  <c r="X36" i="102"/>
  <c r="V36" i="102"/>
  <c r="AG49" i="102"/>
  <c r="Y41" i="102"/>
  <c r="AH48" i="102"/>
  <c r="AJ50" i="100"/>
  <c r="AH50" i="100"/>
  <c r="AD50" i="100"/>
  <c r="AB50" i="100"/>
  <c r="X50" i="100"/>
  <c r="V50" i="100"/>
  <c r="AE49" i="100"/>
  <c r="AC49" i="100"/>
  <c r="AA49" i="100"/>
  <c r="Y49" i="100"/>
  <c r="W49" i="100"/>
  <c r="U49" i="100"/>
  <c r="AD48" i="100"/>
  <c r="X48" i="100"/>
  <c r="AJ44" i="100"/>
  <c r="AH44" i="100"/>
  <c r="AD44" i="100"/>
  <c r="AB44" i="100"/>
  <c r="X44" i="100"/>
  <c r="V44" i="100"/>
  <c r="AE43" i="100"/>
  <c r="AC43" i="100"/>
  <c r="AA43" i="100"/>
  <c r="Y43" i="100"/>
  <c r="W43" i="100"/>
  <c r="U43" i="100"/>
  <c r="AD42" i="100"/>
  <c r="X42" i="100"/>
  <c r="AJ38" i="100"/>
  <c r="AH38" i="100"/>
  <c r="AD38" i="100"/>
  <c r="AB38" i="100"/>
  <c r="X38" i="100"/>
  <c r="V38" i="100"/>
  <c r="AE37" i="100"/>
  <c r="AC37" i="100"/>
  <c r="AA37" i="100"/>
  <c r="Y37" i="100"/>
  <c r="W37" i="100"/>
  <c r="U37" i="100"/>
  <c r="AD36" i="100"/>
  <c r="X36" i="100"/>
  <c r="Y41" i="100"/>
  <c r="AI49" i="100"/>
  <c r="AA41" i="104" l="1"/>
  <c r="Y41" i="104"/>
  <c r="U35" i="102"/>
  <c r="W35" i="104"/>
  <c r="AG49" i="100"/>
  <c r="V36" i="100"/>
  <c r="V42" i="100"/>
  <c r="V48" i="100"/>
  <c r="AI37" i="100"/>
  <c r="AI43" i="100"/>
  <c r="W35" i="100"/>
  <c r="AH48" i="100"/>
  <c r="AA41" i="102"/>
  <c r="AK43" i="100"/>
  <c r="AB48" i="100"/>
  <c r="AA41" i="100"/>
  <c r="AK49" i="100"/>
  <c r="AG41" i="100"/>
  <c r="AB36" i="100"/>
  <c r="AK37" i="100"/>
  <c r="AB42" i="100"/>
  <c r="W35" i="102"/>
  <c r="AC41" i="104"/>
  <c r="AJ48" i="102"/>
  <c r="AH42" i="104"/>
  <c r="AG47" i="102"/>
  <c r="AC41" i="100"/>
  <c r="Y35" i="100"/>
  <c r="AC35" i="100"/>
  <c r="AH42" i="100"/>
  <c r="AJ48" i="100"/>
  <c r="Y35" i="102"/>
  <c r="Y35" i="104"/>
  <c r="AG47" i="100"/>
  <c r="AK47" i="100"/>
  <c r="AK41" i="102"/>
  <c r="AJ48" i="104"/>
  <c r="AJ36" i="102"/>
  <c r="AG47" i="104"/>
  <c r="AE41" i="104"/>
  <c r="AC35" i="104"/>
  <c r="AG41" i="104"/>
  <c r="AJ42" i="104"/>
  <c r="U47" i="104"/>
  <c r="AK47" i="104"/>
  <c r="AE35" i="104"/>
  <c r="AH36" i="104"/>
  <c r="AG37" i="104"/>
  <c r="AI41" i="104"/>
  <c r="W47" i="104"/>
  <c r="AG43" i="104"/>
  <c r="AG35" i="104"/>
  <c r="AJ36" i="104"/>
  <c r="U41" i="104"/>
  <c r="AK41" i="104"/>
  <c r="Y47" i="104"/>
  <c r="AI35" i="104"/>
  <c r="W41" i="104"/>
  <c r="AA47" i="104"/>
  <c r="AA35" i="104"/>
  <c r="AK35" i="104"/>
  <c r="AC47" i="104"/>
  <c r="AI47" i="104"/>
  <c r="AE47" i="104"/>
  <c r="AA35" i="102"/>
  <c r="AE41" i="102"/>
  <c r="AH42" i="102"/>
  <c r="AG43" i="102"/>
  <c r="AI47" i="102"/>
  <c r="AC35" i="102"/>
  <c r="AG41" i="102"/>
  <c r="AJ42" i="102"/>
  <c r="U47" i="102"/>
  <c r="AK47" i="102"/>
  <c r="AC41" i="102"/>
  <c r="AE35" i="102"/>
  <c r="AH36" i="102"/>
  <c r="AG37" i="102"/>
  <c r="AI41" i="102"/>
  <c r="W47" i="102"/>
  <c r="AG35" i="102"/>
  <c r="U41" i="102"/>
  <c r="Y47" i="102"/>
  <c r="AI35" i="102"/>
  <c r="W41" i="102"/>
  <c r="AA47" i="102"/>
  <c r="AK35" i="102"/>
  <c r="AC47" i="102"/>
  <c r="AE47" i="102"/>
  <c r="AE41" i="100"/>
  <c r="AI47" i="100"/>
  <c r="AJ42" i="100"/>
  <c r="AE35" i="100"/>
  <c r="AH36" i="100"/>
  <c r="AG37" i="100"/>
  <c r="AI41" i="100"/>
  <c r="W47" i="100"/>
  <c r="AA35" i="100"/>
  <c r="AG35" i="100"/>
  <c r="AJ36" i="100"/>
  <c r="U41" i="100"/>
  <c r="AK41" i="100"/>
  <c r="Y47" i="100"/>
  <c r="AG43" i="100"/>
  <c r="AI35" i="100"/>
  <c r="W41" i="100"/>
  <c r="AA47" i="100"/>
  <c r="U47" i="100"/>
  <c r="U35" i="100"/>
  <c r="AK35" i="100"/>
  <c r="AC47" i="100"/>
  <c r="AE47" i="100"/>
  <c r="AD50" i="17" l="1"/>
  <c r="AB50" i="17"/>
  <c r="AE49" i="17"/>
  <c r="AC49" i="17"/>
  <c r="AD38" i="17"/>
  <c r="AB38" i="17"/>
  <c r="AE37" i="17"/>
  <c r="AC37" i="17"/>
  <c r="X50" i="17"/>
  <c r="V50" i="17"/>
  <c r="Y49" i="17"/>
  <c r="X44" i="17"/>
  <c r="V44" i="17"/>
  <c r="Y43" i="17"/>
  <c r="AD42" i="17"/>
  <c r="AD44" i="17"/>
  <c r="AB44" i="17"/>
  <c r="AE43" i="17"/>
  <c r="AC43" i="17"/>
  <c r="X38" i="17"/>
  <c r="V38" i="17"/>
  <c r="Y37" i="17"/>
  <c r="U49" i="17" l="1"/>
  <c r="AJ50" i="17"/>
  <c r="AJ44" i="17"/>
  <c r="AJ38" i="17"/>
  <c r="AD36" i="17"/>
  <c r="AH48" i="17"/>
  <c r="AH42" i="17"/>
  <c r="AH36" i="17"/>
  <c r="AD48" i="17"/>
  <c r="U37" i="17"/>
  <c r="U43" i="17"/>
  <c r="AH50" i="17" l="1"/>
  <c r="AH44" i="17"/>
  <c r="AH38" i="17"/>
  <c r="X36" i="17"/>
  <c r="X48" i="17"/>
  <c r="X42" i="17"/>
  <c r="AB42" i="17" l="1"/>
  <c r="AB48" i="17"/>
  <c r="AK49" i="17"/>
  <c r="AK43" i="17"/>
  <c r="AK37" i="17"/>
  <c r="AB36" i="17"/>
  <c r="AK47" i="17"/>
  <c r="AK41" i="17"/>
  <c r="AK35" i="17"/>
  <c r="Y47" i="17"/>
  <c r="AI43" i="17"/>
  <c r="AI37" i="17"/>
  <c r="V48" i="17"/>
  <c r="V42" i="17"/>
  <c r="V36" i="17"/>
  <c r="AI49" i="17"/>
  <c r="Y41" i="17"/>
  <c r="AJ42" i="17"/>
  <c r="AJ36" i="17"/>
  <c r="AJ48" i="17"/>
  <c r="Y35" i="17"/>
  <c r="AI35" i="17"/>
  <c r="AI47" i="17"/>
  <c r="AI41" i="17"/>
  <c r="AG49" i="17"/>
  <c r="AG43" i="17"/>
  <c r="AG37" i="17"/>
  <c r="AE41" i="17"/>
  <c r="AE35" i="17"/>
  <c r="AE47" i="17"/>
  <c r="AG47" i="17"/>
  <c r="AG41" i="17"/>
  <c r="AG35" i="17"/>
  <c r="AA43" i="17"/>
  <c r="AA49" i="17"/>
  <c r="AA37" i="17"/>
  <c r="W37" i="17"/>
  <c r="W43" i="17"/>
  <c r="W49" i="17"/>
  <c r="AC47" i="17"/>
  <c r="AC35" i="17"/>
  <c r="AA47" i="17"/>
  <c r="AA35" i="17"/>
  <c r="W47" i="17"/>
  <c r="W41" i="17"/>
  <c r="U47" i="17"/>
  <c r="U41" i="17"/>
  <c r="AC41" i="17"/>
  <c r="W35" i="17"/>
  <c r="U35" i="17"/>
  <c r="AA41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F57C84-1EFF-4B4A-98B9-E17E9FAD08F5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628ACE8-FE57-4077-987A-206E87C626C5}" keepAlive="1" name="Запрос — Д2-Классика(И)" description="Соединение с запросом &quot;Д2-Классика(И)&quot; в книге." type="5" refreshedVersion="6" background="1" saveData="1">
    <dbPr connection="Provider=Microsoft.Mashup.OleDb.1;Data Source=$Workbook$;Location=Д2-Классика(И);Extended Properties=&quot;&quot;" command="SELECT * FROM [Д2-Классика(И)]"/>
  </connection>
  <connection id="3" xr16:uid="{452AF354-E6BF-47F8-A09F-3E8433B25CBD}" keepAlive="1" name="Запрос — Д2-Классика(К)" description="Соединение с запросом &quot;Д2-Классика(К)&quot; в книге." type="5" refreshedVersion="6" background="1" saveData="1">
    <dbPr connection="Provider=Microsoft.Mashup.OleDb.1;Data Source=$Workbook$;Location=Д2-Классика(К);Extended Properties=&quot;&quot;" command="SELECT * FROM [Д2-Классика(К)]"/>
  </connection>
  <connection id="4" xr16:uid="{F953CD0B-6916-44E8-A40E-56AA7AB89C0D}" keepAlive="1" name="Запрос — Д2-Классика(М)" description="Соединение с запросом &quot;Д2-Классика(М)&quot; в книге." type="5" refreshedVersion="6" background="1" saveData="1">
    <dbPr connection="Provider=Microsoft.Mashup.OleDb.1;Data Source=$Workbook$;Location=Д2-Классика(М);Extended Properties=&quot;&quot;" command="SELECT * FROM [Д2-Классика(М)]"/>
  </connection>
  <connection id="5" xr16:uid="{13D669F1-8487-4A5C-BCE4-F58A5017620F}" keepAlive="1" name="Запрос — Д2Н(И)" description="Соединение с запросом &quot;Д2Н(И)&quot; в книге." type="5" refreshedVersion="6" background="1" saveData="1">
    <dbPr connection="Provider=Microsoft.Mashup.OleDb.1;Data Source=$Workbook$;Location=Д2Н(И);Extended Properties=&quot;&quot;" command="SELECT * FROM [Д2Н(И)]"/>
  </connection>
  <connection id="6" xr16:uid="{45746998-9383-426E-8770-4EE5FB532842}" keepAlive="1" name="Запрос — Д2Н(К)" description="Соединение с запросом &quot;Д2Н(К)&quot; в книге." type="5" refreshedVersion="6" background="1" saveData="1">
    <dbPr connection="Provider=Microsoft.Mashup.OleDb.1;Data Source=$Workbook$;Location=Д2Н(К);Extended Properties=&quot;&quot;" command="SELECT * FROM [Д2Н(К)]"/>
  </connection>
  <connection id="7" xr16:uid="{8EFCA376-B642-43AE-885E-42F4380A156C}" keepAlive="1" name="Запрос — Д2Н(М)" description="Соединение с запросом &quot;Д2Н(М)&quot; в книге." type="5" refreshedVersion="6" background="1" saveData="1">
    <dbPr connection="Provider=Microsoft.Mashup.OleDb.1;Data Source=$Workbook$;Location=Д2Н(М);Extended Properties=&quot;&quot;" command="SELECT * FROM [Д2Н(М)]"/>
  </connection>
  <connection id="8" xr16:uid="{06EC2BD5-5D2F-47AD-8EBD-5B9444FA61E3}" keepAlive="1" name="Запрос — Д2-Юниор(И)" description="Соединение с запросом &quot;Д2-Юниор(И)&quot; в книге." type="5" refreshedVersion="6" background="1" saveData="1">
    <dbPr connection="Provider=Microsoft.Mashup.OleDb.1;Data Source=$Workbook$;Location=Д2-Юниор(И);Extended Properties=&quot;&quot;" command="SELECT * FROM [Д2-Юниор(И)]"/>
  </connection>
  <connection id="9" xr16:uid="{F74C92BA-1446-4B44-9D0E-9FF5EA5703DF}" keepAlive="1" name="Запрос — Д2-Юниор(К)" description="Соединение с запросом &quot;Д2-Юниор(К)&quot; в книге." type="5" refreshedVersion="6" background="1" saveData="1">
    <dbPr connection="Provider=Microsoft.Mashup.OleDb.1;Data Source=$Workbook$;Location=Д2-Юниор(К);Extended Properties=&quot;&quot;" command="SELECT * FROM [Д2-Юниор(К)]"/>
  </connection>
  <connection id="10" xr16:uid="{939C73C8-1A27-4937-A99A-3B89AE6DE36D}" name="Запрос — Д2-Юниор(М)" description="Соединение с запросом &quot;Д2-Юниор(М)&quot; в книге." type="100" refreshedVersion="6" minRefreshableVersion="5">
    <extLst>
      <ext xmlns:x15="http://schemas.microsoft.com/office/spreadsheetml/2010/11/main" uri="{DE250136-89BD-433C-8126-D09CA5730AF9}">
        <x15:connection id="097efd4a-81be-49ca-a47c-467bc256a28c">
          <x15:oledbPr connection="Provider=Microsoft.Mashup.OleDb.1;Data Source=$Workbook$;Location=Д2-Юниор(М);Extended Properties=&quot;&quot;">
            <x15:dbTables>
              <x15:dbTable name="Д2-Юниор(М)"/>
            </x15:dbTables>
          </x15:oledbPr>
        </x15:connection>
      </ext>
    </extLst>
  </connection>
  <connection id="11" xr16:uid="{F9599871-91E0-4E64-91E0-3CD063F22E42}" keepAlive="1" name="Запрос — Д2-Юниор(ОКА)(М)" description="Соединение с запросом &quot;Д2-Юниор(ОКА)(М)&quot; в книге." type="5" refreshedVersion="6" background="1" saveData="1">
    <dbPr connection="Provider=Microsoft.Mashup.OleDb.1;Data Source=$Workbook$;Location=Д2-Юниор(ОКА)(М);Extended Properties=&quot;&quot;" command="SELECT * FROM [Д2-Юниор(ОКА)(М)]"/>
  </connection>
  <connection id="12" xr16:uid="{22ABFAF1-4CC9-4854-9ACE-B12EE2EB9A6B}" keepAlive="1" name="Запрос — Д2-Юниор_ОКА(И)" description="Соединение с запросом &quot;Д2-Юниор_ОКА(И)&quot; в книге." type="5" refreshedVersion="6" background="1" saveData="1">
    <dbPr connection="Provider=Microsoft.Mashup.OleDb.1;Data Source=$Workbook$;Location=Д2-Юниор_ОКА(И);Extended Properties=&quot;&quot;" command="SELECT * FROM [Д2-Юниор_ОКА(И)]"/>
  </connection>
  <connection id="13" xr16:uid="{3A6BA6D3-4905-4B66-A6BF-348C3761FF70}" keepAlive="1" name="Запрос — Д2-Юниор_ОКА(И) (2)" description="Соединение с запросом &quot;Д2-Юниор_ОКА(И) (2)&quot; в книге." type="5" refreshedVersion="6" background="1" saveData="1">
    <dbPr connection="Provider=Microsoft.Mashup.OleDb.1;Data Source=$Workbook$;Location=&quot;Д2-Юниор_ОКА(И) (2)&quot;;Extended Properties=&quot;&quot;" command="SELECT * FROM [Д2-Юниор_ОКА(И) (2)]"/>
  </connection>
  <connection id="14" xr16:uid="{4BAC1AE4-3985-42E7-8695-CBB724202743}" keepAlive="1" name="Запрос — Д2-Юниор_ОКА(К)" description="Соединение с запросом &quot;Д2-Юниор_ОКА(К)&quot; в книге." type="5" refreshedVersion="6" background="1" saveData="1">
    <dbPr connection="Provider=Microsoft.Mashup.OleDb.1;Data Source=$Workbook$;Location=Д2-Юниор_ОКА(К);Extended Properties=&quot;&quot;" command="SELECT * FROM [Д2-Юниор_ОКА(К)]"/>
  </connection>
  <connection id="15" xr16:uid="{EA9E74E2-EAD2-47BE-A327-4328E4DB5A7D}" keepAlive="1" name="Запрос — Д3-250(И)" description="Соединение с запросом &quot;Д3-250(И)&quot; в книге." type="5" refreshedVersion="6" background="1" saveData="1">
    <dbPr connection="Provider=Microsoft.Mashup.OleDb.1;Data Source=$Workbook$;Location=Д3-250(И);Extended Properties=&quot;&quot;" command="SELECT * FROM [Д3-250(И)]"/>
  </connection>
  <connection id="16" xr16:uid="{4C90AF8F-3C43-4BCA-8501-371C0A758F9C}" keepAlive="1" name="Запрос — Д3-250(К)" description="Соединение с запросом &quot;Д3-250(К)&quot; в книге." type="5" refreshedVersion="6" background="1" saveData="1">
    <dbPr connection="Provider=Microsoft.Mashup.OleDb.1;Data Source=$Workbook$;Location=Д3-250(К);Extended Properties=&quot;&quot;" command="SELECT * FROM [Д3-250(К)]"/>
  </connection>
  <connection id="17" xr16:uid="{6D084FB6-925D-41D3-9C60-059A84A6A396}" keepAlive="1" name="Запрос — Д3-250(М)" description="Соединение с запросом &quot;Д3-250(М)&quot; в книге." type="5" refreshedVersion="6" background="1" saveData="1">
    <dbPr connection="Provider=Microsoft.Mashup.OleDb.1;Data Source=$Workbook$;Location=Д3-250(М);Extended Properties=&quot;&quot;" command="SELECT * FROM [Д3-250(М)]"/>
  </connection>
  <connection id="18" xr16:uid="{06D058A4-589C-46EC-84DA-E9924FF625CD}" keepAlive="1" name="Запрос — Д3-600(И)" description="Соединение с запросом &quot;Д3-600(И)&quot; в книге." type="5" refreshedVersion="6" background="1" saveData="1">
    <dbPr connection="Provider=Microsoft.Mashup.OleDb.1;Data Source=$Workbook$;Location=Д3-600(И);Extended Properties=&quot;&quot;" command="SELECT * FROM [Д3-600(И)]"/>
  </connection>
  <connection id="19" xr16:uid="{E2806097-5FC4-4AA5-B412-13257D8C7E52}" keepAlive="1" name="Запрос — Д3-600(К)" description="Соединение с запросом &quot;Д3-600(К)&quot; в книге." type="5" refreshedVersion="6" background="1" saveData="1">
    <dbPr connection="Provider=Microsoft.Mashup.OleDb.1;Data Source=$Workbook$;Location=Д3-600(К);Extended Properties=&quot;&quot;" command="SELECT * FROM [Д3-600(К)]"/>
  </connection>
  <connection id="20" xr16:uid="{E7E59C9F-974E-4A49-A2B0-0CDA26512281}" name="Запрос — Д3-600(М)" description="Соединение с запросом &quot;Д3-600(М)&quot; в книге." type="100" refreshedVersion="6" minRefreshableVersion="5">
    <extLst>
      <ext xmlns:x15="http://schemas.microsoft.com/office/spreadsheetml/2010/11/main" uri="{DE250136-89BD-433C-8126-D09CA5730AF9}">
        <x15:connection id="e14ce725-2d82-4d9b-9a17-939db9bb3e82">
          <x15:oledbPr connection="Provider=Microsoft.Mashup.OleDb.1;Data Source=$Workbook$;Location=Д3-600(М);Extended Properties=&quot;&quot;">
            <x15:dbTables>
              <x15:dbTable name="Д3-600(М)"/>
            </x15:dbTables>
          </x15:oledbPr>
        </x15:connection>
      </ext>
    </extLst>
  </connection>
  <connection id="21" xr16:uid="{8417D085-DF8A-4497-8390-A4567A017D29}" keepAlive="1" name="Запрос — Д3-Мини(И)" description="Соединение с запросом &quot;Д3-Мини(И)&quot; в книге." type="5" refreshedVersion="6" background="1" saveData="1">
    <dbPr connection="Provider=Microsoft.Mashup.OleDb.1;Data Source=$Workbook$;Location=Д3-Мини(И);Extended Properties=&quot;&quot;" command="SELECT * FROM [Д3-Мини(И)]"/>
  </connection>
  <connection id="22" xr16:uid="{D9E1BBD0-D56A-43A5-8D74-2178B196992C}" keepAlive="1" name="Запрос — Д3-Мини(И) (10)" description="Соединение с запросом &quot;Д3-Мини(И) (10)&quot; в книге." type="5" refreshedVersion="6" background="1" saveData="1">
    <dbPr connection="Provider=Microsoft.Mashup.OleDb.1;Data Source=$Workbook$;Location=&quot;Д3-Мини(И) (10)&quot;;Extended Properties=&quot;&quot;" command="SELECT * FROM [Д3-Мини(И) (10)]"/>
  </connection>
  <connection id="23" xr16:uid="{698FE2D7-1AEE-4BA6-B163-85C3BFC6DCA2}" keepAlive="1" name="Запрос — Д3-Мини(И) (2)" description="Соединение с запросом &quot;Д3-Мини(И) (2)&quot; в книге." type="5" refreshedVersion="6" background="1" saveData="1">
    <dbPr connection="Provider=Microsoft.Mashup.OleDb.1;Data Source=$Workbook$;Location=&quot;Д3-Мини(И) (2)&quot;;Extended Properties=&quot;&quot;" command="SELECT * FROM [Д3-Мини(И) (2)]"/>
  </connection>
  <connection id="24" xr16:uid="{DAD2287F-8348-4C27-ABB5-5AF24AF1A9B7}" keepAlive="1" name="Запрос — Д3-Мини(И) (3)" description="Соединение с запросом &quot;Д3-Мини(И) (3)&quot; в книге." type="5" refreshedVersion="6" background="1" saveData="1">
    <dbPr connection="Provider=Microsoft.Mashup.OleDb.1;Data Source=$Workbook$;Location=&quot;Д3-Мини(И) (3)&quot;;Extended Properties=&quot;&quot;" command="SELECT * FROM [Д3-Мини(И) (3)]"/>
  </connection>
  <connection id="25" xr16:uid="{081D7197-7A00-485F-A836-7030B3FDEBDB}" keepAlive="1" name="Запрос — Д3-Мини(И) (4)" description="Соединение с запросом &quot;Д3-Мини(И) (4)&quot; в книге." type="5" refreshedVersion="6" background="1" saveData="1">
    <dbPr connection="Provider=Microsoft.Mashup.OleDb.1;Data Source=$Workbook$;Location=&quot;Д3-Мини(И) (4)&quot;;Extended Properties=&quot;&quot;" command="SELECT * FROM [Д3-Мини(И) (4)]"/>
  </connection>
  <connection id="26" xr16:uid="{9792EA3F-604A-4194-8D07-F064304B9ADD}" keepAlive="1" name="Запрос — Д3-Мини(И) (5)" description="Соединение с запросом &quot;Д3-Мини(И) (5)&quot; в книге." type="5" refreshedVersion="6" background="1" saveData="1">
    <dbPr connection="Provider=Microsoft.Mashup.OleDb.1;Data Source=$Workbook$;Location=&quot;Д3-Мини(И) (5)&quot;;Extended Properties=&quot;&quot;" command="SELECT * FROM [Д3-Мини(И) (5)]"/>
  </connection>
  <connection id="27" xr16:uid="{56F836AA-D85E-4751-92B7-C4DB51C03C0B}" keepAlive="1" name="Запрос — Д3-Мини(И) (6)" description="Соединение с запросом &quot;Д3-Мини(И) (6)&quot; в книге." type="5" refreshedVersion="6" background="1" saveData="1">
    <dbPr connection="Provider=Microsoft.Mashup.OleDb.1;Data Source=$Workbook$;Location=&quot;Д3-Мини(И) (6)&quot;;Extended Properties=&quot;&quot;" command="SELECT * FROM [Д3-Мини(И) (6)]"/>
  </connection>
  <connection id="28" xr16:uid="{0241402E-AD2B-4854-A171-8CA7D21299AD}" keepAlive="1" name="Запрос — Д3-Мини(И) (7)" description="Соединение с запросом &quot;Д3-Мини(И) (7)&quot; в книге." type="5" refreshedVersion="6" background="1" saveData="1">
    <dbPr connection="Provider=Microsoft.Mashup.OleDb.1;Data Source=$Workbook$;Location=&quot;Д3-Мини(И) (7)&quot;;Extended Properties=&quot;&quot;" command="SELECT * FROM [Д3-Мини(И) (7)]"/>
  </connection>
  <connection id="29" xr16:uid="{960716CE-408B-4FEA-B7EE-6D68F2ECC0DD}" keepAlive="1" name="Запрос — Д3-Мини(И) (8)" description="Соединение с запросом &quot;Д3-Мини(И) (8)&quot; в книге." type="5" refreshedVersion="6" background="1" saveData="1">
    <dbPr connection="Provider=Microsoft.Mashup.OleDb.1;Data Source=$Workbook$;Location=&quot;Д3-Мини(И) (8)&quot;;Extended Properties=&quot;&quot;" command="SELECT * FROM [Д3-Мини(И) (8)]"/>
  </connection>
  <connection id="30" xr16:uid="{5DF263D6-A196-4807-AEF0-8FE6A63A414C}" keepAlive="1" name="Запрос — Д3-Мини(И) (9)" description="Соединение с запросом &quot;Д3-Мини(И) (9)&quot; в книге." type="5" refreshedVersion="6" background="1" saveData="1">
    <dbPr connection="Provider=Microsoft.Mashup.OleDb.1;Data Source=$Workbook$;Location=&quot;Д3-Мини(И) (9)&quot;;Extended Properties=&quot;&quot;" command="SELECT * FROM [Д3-Мини(И) (9)]"/>
  </connection>
  <connection id="31" xr16:uid="{3979700F-D04D-4CEF-A4FE-DB0B33B28AAC}" keepAlive="1" name="Запрос — Д3-Мини(К)" description="Соединение с запросом &quot;Д3-Мини(К)&quot; в книге." type="5" refreshedVersion="7" background="1" saveData="1">
    <dbPr connection="Provider=Microsoft.Mashup.OleDb.1;Data Source=$Workbook$;Location=Д3-Мини(К);Extended Properties=&quot;&quot;" command="SELECT * FROM [Д3-Мини(К)]"/>
  </connection>
  <connection id="32" xr16:uid="{955D031B-17CD-4AF1-9BD1-897E2A6568FA}" keepAlive="1" name="Запрос — Д3-Мини(М)" description="Соединение с запросом &quot;Д3-Мини(М)&quot; в книге." type="5" refreshedVersion="6" background="1" saveData="1">
    <dbPr connection="Provider=Microsoft.Mashup.OleDb.1;Data Source=$Workbook$;Location=Д3-Мини(М);Extended Properties=&quot;&quot;" command="SELECT * FROM [Д3-Мини(М)]"/>
  </connection>
  <connection id="33" xr16:uid="{31B9DF18-073B-42C5-BE7E-CAE59DAA5A34}" keepAlive="1" name="Запрос — Д3-Спринт(И)" description="Соединение с запросом &quot;Д3-Спринт(И)&quot; в книге." type="5" refreshedVersion="6" background="1" saveData="1">
    <dbPr connection="Provider=Microsoft.Mashup.OleDb.1;Data Source=$Workbook$;Location=Д3-Спринт(И);Extended Properties=&quot;&quot;" command="SELECT * FROM [Д3-Спринт(И)]"/>
  </connection>
  <connection id="34" xr16:uid="{824A6B77-32E6-4B74-A80A-304587DC151D}" keepAlive="1" name="Запрос — Д3-Спринт(К)" description="Соединение с запросом &quot;Д3-Спринт(К)&quot; в книге." type="5" refreshedVersion="6" background="1" saveData="1">
    <dbPr connection="Provider=Microsoft.Mashup.OleDb.1;Data Source=$Workbook$;Location=Д3-Спринт(К);Extended Properties=&quot;&quot;" command="SELECT * FROM [Д3-Спринт(К)]"/>
  </connection>
  <connection id="35" xr16:uid="{D9E6561D-FA2E-4A79-A312-2B07827D3A7D}" keepAlive="1" name="Запрос — Д3-Спринт(М)" description="Соединение с запросом &quot;Д3-Спринт(М)&quot; в книге." type="5" refreshedVersion="6" background="1" saveData="1">
    <dbPr connection="Provider=Microsoft.Mashup.OleDb.1;Data Source=$Workbook$;Location=Д3-Спринт(М);Extended Properties=&quot;&quot;" command="SELECT * FROM [Д3-Спринт(М)]"/>
  </connection>
  <connection id="36" xr16:uid="{9CF4F298-52D4-43CE-ADAC-AEEF91464B16}" keepAlive="1" name="Запрос — Д3-Супербагги(И)" description="Соединение с запросом &quot;Д3-Супербагги(И)&quot; в книге." type="5" refreshedVersion="6" background="1" saveData="1">
    <dbPr connection="Provider=Microsoft.Mashup.OleDb.1;Data Source=$Workbook$;Location=Д3-Супербагги(И);Extended Properties=&quot;&quot;" command="SELECT * FROM [Д3-Супербагги(И)]"/>
  </connection>
  <connection id="37" xr16:uid="{0773BF46-8465-475E-A7A6-96E738BEAF04}" keepAlive="1" name="Запрос — Д3-Супербагги(К)" description="Соединение с запросом &quot;Д3-Супербагги(К)&quot; в книге." type="5" refreshedVersion="6" background="1" saveData="1">
    <dbPr connection="Provider=Microsoft.Mashup.OleDb.1;Data Source=$Workbook$;Location=Д3-Супербагги(К);Extended Properties=&quot;&quot;" command="SELECT * FROM [Д3-Супербагги(К)]"/>
  </connection>
  <connection id="38" xr16:uid="{6E5E1E07-FBD6-459A-8D67-FA129DBACA93}" keepAlive="1" name="Запрос — Д3-Супербагги(М)" description="Соединение с запросом &quot;Д3-Супербагги(М)&quot; в книге." type="5" refreshedVersion="6" background="1" saveData="1">
    <dbPr connection="Provider=Microsoft.Mashup.OleDb.1;Data Source=$Workbook$;Location=Д3-Супербагги(М);Extended Properties=&quot;&quot;" command="SELECT * FROM [Д3-Супербагги(М)]"/>
  </connection>
  <connection id="39" xr16:uid="{19DA1F0E-8E36-4BBB-9100-52562E47BFE3}" keepAlive="1" name="Запрос — Д3-Юниор(И)" description="Соединение с запросом &quot;Д3-Юниор(И)&quot; в книге." type="5" refreshedVersion="6" background="1" saveData="1">
    <dbPr connection="Provider=Microsoft.Mashup.OleDb.1;Data Source=$Workbook$;Location=Д3-Юниор(И);Extended Properties=&quot;&quot;" command="SELECT * FROM [Д3-Юниор(И)]"/>
  </connection>
  <connection id="40" xr16:uid="{43BC7ECB-A04F-4D3E-90CE-CBA340D21F0A}" keepAlive="1" name="Запрос — Д3-Юниор(К)" description="Соединение с запросом &quot;Д3-Юниор(К)&quot; в книге." type="5" refreshedVersion="6" background="1" saveData="1">
    <dbPr connection="Provider=Microsoft.Mashup.OleDb.1;Data Source=$Workbook$;Location=Д3-Юниор(К);Extended Properties=&quot;&quot;" command="SELECT * FROM [Д3-Юниор(К)]"/>
  </connection>
  <connection id="41" xr16:uid="{B2FE0B49-2A12-4207-AFAF-AF0DDB94A9C6}" keepAlive="1" name="Запрос — Д3-Юниор(М)" description="Соединение с запросом &quot;Д3-Юниор(М)&quot; в книге." type="5" refreshedVersion="6" background="1" saveData="1">
    <dbPr connection="Provider=Microsoft.Mashup.OleDb.1;Data Source=$Workbook$;Location=Д3-Юниор(М);Extended Properties=&quot;&quot;" command="SELECT * FROM [Д3-Юниор(М)]"/>
  </connection>
  <connection id="42" xr16:uid="{60697D01-D986-4482-9CFF-B6E8658484EB}" keepAlive="1" name="Запрос — Супер_1600(И)" description="Соединение с запросом &quot;Супер_1600(И)&quot; в книге." type="5" refreshedVersion="6" background="1" saveData="1">
    <dbPr connection="Provider=Microsoft.Mashup.OleDb.1;Data Source=$Workbook$;Location=Супер_1600(И);Extended Properties=&quot;&quot;" command="SELECT * FROM [Супер_1600(И)]"/>
  </connection>
  <connection id="43" xr16:uid="{24B9F99D-6133-4BE1-9AA8-D5C6F901566C}" keepAlive="1" name="Запрос — Супер_1600(К)" description="Соединение с запросом &quot;Супер_1600(К)&quot; в книге." type="5" refreshedVersion="6" background="1" saveData="1">
    <dbPr connection="Provider=Microsoft.Mashup.OleDb.1;Data Source=$Workbook$;Location=Супер_1600(К);Extended Properties=&quot;&quot;" command="SELECT * FROM [Супер_1600(К)]"/>
  </connection>
  <connection id="44" xr16:uid="{2D2A156A-F5B3-4657-BE35-7532829DF238}" keepAlive="1" name="Запрос — Супер_1600(М)" description="Соединение с запросом &quot;Супер_1600(М)&quot; в книге." type="5" refreshedVersion="6" background="1" saveData="1">
    <dbPr connection="Provider=Microsoft.Mashup.OleDb.1;Data Source=$Workbook$;Location=Супер_1600(М);Extended Properties=&quot;&quot;" command="SELECT * FROM [Супер_1600(М)]"/>
  </connection>
</connections>
</file>

<file path=xl/sharedStrings.xml><?xml version="1.0" encoding="utf-8"?>
<sst xmlns="http://schemas.openxmlformats.org/spreadsheetml/2006/main" count="828" uniqueCount="148">
  <si>
    <t>ст.№</t>
  </si>
  <si>
    <t>Фамилия, Имя водителя</t>
  </si>
  <si>
    <t>№ лицензии (вод.)</t>
  </si>
  <si>
    <t>Субьект РФ/регион проживания</t>
  </si>
  <si>
    <t>Спорт. Разряд</t>
  </si>
  <si>
    <t>Заявитель/регион заявителя</t>
  </si>
  <si>
    <t>МЕСТО</t>
  </si>
  <si>
    <t>ФЕДЕРАЦИЯ АВТОМОБИЛЬНОГО СПОРТА МОСКОВСКОЙ ОБЛАСТИ</t>
  </si>
  <si>
    <t>б/р</t>
  </si>
  <si>
    <t>Дата и время публикации:</t>
  </si>
  <si>
    <t>Д2-Юниор</t>
  </si>
  <si>
    <t>Кросс (Autocross)</t>
  </si>
  <si>
    <t>Итого:</t>
  </si>
  <si>
    <t>Главный судья/Рук. Гонки</t>
  </si>
  <si>
    <t>Главный секретарь</t>
  </si>
  <si>
    <t>Спортивный комиссар</t>
  </si>
  <si>
    <t>№ лицензии</t>
  </si>
  <si>
    <t>МБУ СШ по ТВС им. Е. Родионова/Химки</t>
  </si>
  <si>
    <t>1 юн.</t>
  </si>
  <si>
    <t>УСЦ "Перово" ДОСААФ/Москва</t>
  </si>
  <si>
    <t>Селиверстов Николай</t>
  </si>
  <si>
    <t>Скуланов Герасим</t>
  </si>
  <si>
    <t>Купцов Фёдор</t>
  </si>
  <si>
    <t>Московская обл./Химки</t>
  </si>
  <si>
    <t>Время круга</t>
  </si>
  <si>
    <t>РЕЗУЛЬТАТЫ КВАЛИФИКАЦИИ</t>
  </si>
  <si>
    <t>№ КРУГА</t>
  </si>
  <si>
    <t>Год рождения</t>
  </si>
  <si>
    <t>МИНИСТЕРСТВО ФИЗИЧЕСКОЙ КУЛЬТУРЫ И СПОРТА МОСКОВСКОЙ ОБЛАСТИ</t>
  </si>
  <si>
    <t>Год  рождения</t>
  </si>
  <si>
    <t>Очки</t>
  </si>
  <si>
    <t>№ ЕКП</t>
  </si>
  <si>
    <t>Москва</t>
  </si>
  <si>
    <t>Кепов Даниил</t>
  </si>
  <si>
    <t>Курская обл./Курск</t>
  </si>
  <si>
    <t>Кепов Александр/Курск</t>
  </si>
  <si>
    <t>Ленинградская обл./Санкт-Петербург</t>
  </si>
  <si>
    <t>Дудукало Георгий</t>
  </si>
  <si>
    <t>Субботин Михаил</t>
  </si>
  <si>
    <t>-</t>
  </si>
  <si>
    <t>Греков Ярослав</t>
  </si>
  <si>
    <t>Ленинтрадская обл./Санкт-Петербург</t>
  </si>
  <si>
    <t>СПИСОК ДОПУЩЕННЫХ ПИЛОТОВ/ЗАЯВИТЕЛЕЙ</t>
  </si>
  <si>
    <t>1 Полуфинал Д3-Мини</t>
  </si>
  <si>
    <t>2 Полуфинал Д3-Мини</t>
  </si>
  <si>
    <t>1 Финал Д3-Мини</t>
  </si>
  <si>
    <t>Плыплин Артемий</t>
  </si>
  <si>
    <t>Багги 600</t>
  </si>
  <si>
    <t>1 Финал</t>
  </si>
  <si>
    <t>Итог</t>
  </si>
  <si>
    <t>Марченко Захар</t>
  </si>
  <si>
    <t>Тверская обл./Тверь</t>
  </si>
  <si>
    <t>Тверская обл./Ржев</t>
  </si>
  <si>
    <t>Субботин Вячеслав/Санкт-Петербург</t>
  </si>
  <si>
    <t>Московская обл./Долгопрудный</t>
  </si>
  <si>
    <t>№ЕКП</t>
  </si>
  <si>
    <t>ООО "Нивашоп"</t>
  </si>
  <si>
    <t>Огнев Александр</t>
  </si>
  <si>
    <t xml:space="preserve"> ИТОГОВЫЙ ПРОТОКОЛ ЛИЧНЫХ РЕЗУЛЬТАТОВ</t>
  </si>
  <si>
    <t>Греков Олег/Москва</t>
  </si>
  <si>
    <t>Скуланов Генрих</t>
  </si>
  <si>
    <t>4</t>
  </si>
  <si>
    <t xml:space="preserve">2 Финал </t>
  </si>
  <si>
    <t>Гоночная команда МСК/Черноголовка</t>
  </si>
  <si>
    <t>Марченко Егор</t>
  </si>
  <si>
    <t>Курганов Илья</t>
  </si>
  <si>
    <t>Михайлов Матвей</t>
  </si>
  <si>
    <t>Воронов Семён</t>
  </si>
  <si>
    <t>1660391811Н</t>
  </si>
  <si>
    <t>1660101811Н</t>
  </si>
  <si>
    <t>Д3-Мини  1660381811Н</t>
  </si>
  <si>
    <t>Д3-250  1661001811Н</t>
  </si>
  <si>
    <t>Багги 600  1660101811Н</t>
  </si>
  <si>
    <t>Аносов Дмитрий</t>
  </si>
  <si>
    <t>Бозов Григорий</t>
  </si>
  <si>
    <t>Сущинский Илья</t>
  </si>
  <si>
    <t>Гольцова Н.</t>
  </si>
  <si>
    <t>Абрамов Александр</t>
  </si>
  <si>
    <t>Багги 600 1660101811Н</t>
  </si>
  <si>
    <t>5</t>
  </si>
  <si>
    <t>3</t>
  </si>
  <si>
    <t>Д2-Юниор 1660391811Н</t>
  </si>
  <si>
    <t>1:01,1</t>
  </si>
  <si>
    <t>1:05,5</t>
  </si>
  <si>
    <t>д. Старбеево</t>
  </si>
  <si>
    <t>Управление физической культуры спорта администрации г.о. Химки МО</t>
  </si>
  <si>
    <t>1 этап Первенства Московской области по Кроссу</t>
  </si>
  <si>
    <t>П 221869</t>
  </si>
  <si>
    <t>Шевяков Иван</t>
  </si>
  <si>
    <t>Д-Ю 220400</t>
  </si>
  <si>
    <t>Платонова Мария/Санкт-Петербург</t>
  </si>
  <si>
    <t>П 221867</t>
  </si>
  <si>
    <t>Д-Ю 220414</t>
  </si>
  <si>
    <t>Д-Д 229055</t>
  </si>
  <si>
    <t>ITG 22046</t>
  </si>
  <si>
    <t>П 222493</t>
  </si>
  <si>
    <t>К 220069</t>
  </si>
  <si>
    <t>К 220070</t>
  </si>
  <si>
    <t>Д-Ю 220292</t>
  </si>
  <si>
    <t>Д-Д 229070</t>
  </si>
  <si>
    <t>К 220068</t>
  </si>
  <si>
    <t>Д-Ю 220270</t>
  </si>
  <si>
    <t>Д-Ю 220390</t>
  </si>
  <si>
    <t>Ленинградская обл./Выборг</t>
  </si>
  <si>
    <t>Д-Д 229054</t>
  </si>
  <si>
    <t>К 220056</t>
  </si>
  <si>
    <t>МГТУ им. Баумана - Мытищи/Мытищи</t>
  </si>
  <si>
    <t>Д-Ю 220268</t>
  </si>
  <si>
    <t>Е-Д 229129</t>
  </si>
  <si>
    <t>Д-Ю 220294</t>
  </si>
  <si>
    <t>Д-Д 229288</t>
  </si>
  <si>
    <t>П 222655</t>
  </si>
  <si>
    <t>Д-Ю 220296</t>
  </si>
  <si>
    <t>Д-Д 229071</t>
  </si>
  <si>
    <t>Д-Ю 220295</t>
  </si>
  <si>
    <t>Балясников Денис</t>
  </si>
  <si>
    <t>Купцов К</t>
  </si>
  <si>
    <t>(CC 1К; аккр.№ В22-3509)</t>
  </si>
  <si>
    <t>Климова П.</t>
  </si>
  <si>
    <t>(CC 2К; аккр.№ В22-3511)</t>
  </si>
  <si>
    <t>(CC 1К; аккр.№ В22-3507)</t>
  </si>
  <si>
    <t>1:08,6</t>
  </si>
  <si>
    <t>1:06,6</t>
  </si>
  <si>
    <t>1:06,9</t>
  </si>
  <si>
    <t>1:07,4</t>
  </si>
  <si>
    <t>1:07,1</t>
  </si>
  <si>
    <t>1:01,4</t>
  </si>
  <si>
    <t>0:56,9</t>
  </si>
  <si>
    <t>1:02,8</t>
  </si>
  <si>
    <t>1:06,8</t>
  </si>
  <si>
    <t>1:01,5</t>
  </si>
  <si>
    <t>1:03,7</t>
  </si>
  <si>
    <t>1:01,7</t>
  </si>
  <si>
    <t>0:58,3</t>
  </si>
  <si>
    <t>1:03,9</t>
  </si>
  <si>
    <t>1:04,4</t>
  </si>
  <si>
    <t>1:05,6</t>
  </si>
  <si>
    <t>н.с</t>
  </si>
  <si>
    <t>Д-Ю 220291</t>
  </si>
  <si>
    <t>Д-Ю 220297</t>
  </si>
  <si>
    <t>Д-Ю 220293</t>
  </si>
  <si>
    <t>Д-Ю 220290</t>
  </si>
  <si>
    <t>Д-Ю 220289</t>
  </si>
  <si>
    <t>1:09,4</t>
  </si>
  <si>
    <t>1:05,7</t>
  </si>
  <si>
    <t>1:05,0</t>
  </si>
  <si>
    <t xml:space="preserve">№ ЕКП </t>
  </si>
  <si>
    <t>пилотов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</si>
</sst>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h:mm;@"/>
    <numFmt numFmtId="165" formatCode="[$-F800]dddd\,\ mmmm\ dd\,\ yyyy"/>
    <numFmt numFmtId="166" formatCode="0;;;@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166" fontId="0" fillId="0" borderId="0" xfId="0" applyNumberFormat="1" applyAlignment="1">
      <alignment horizontal="center" vertical="center" shrinkToFit="1"/>
    </xf>
    <xf numFmtId="166" fontId="8" fillId="0" borderId="0" xfId="0" applyNumberFormat="1" applyFont="1" applyAlignment="1">
      <alignment horizontal="center" vertical="center" shrinkToFit="1"/>
    </xf>
    <xf numFmtId="0" fontId="0" fillId="0" borderId="0" xfId="0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shrinkToFit="1"/>
    </xf>
    <xf numFmtId="0" fontId="0" fillId="0" borderId="0" xfId="0" applyNumberFormat="1"/>
    <xf numFmtId="0" fontId="9" fillId="0" borderId="3" xfId="0" applyFont="1" applyBorder="1"/>
    <xf numFmtId="49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2" borderId="0" xfId="0" applyNumberFormat="1" applyFont="1" applyFill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0" xfId="0" applyFont="1" applyFill="1" applyAlignment="1" applyProtection="1">
      <alignment horizontal="right"/>
      <protection locked="0"/>
    </xf>
    <xf numFmtId="0" fontId="16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66" fontId="9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2" borderId="0" xfId="0" applyNumberForma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147"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1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1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1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1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textRotation="0" wrapText="0" indent="0" justifyLastLine="0" shrinkToFit="0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таблицы 1" pivot="0" count="3" xr9:uid="{6B90C9BE-BD56-4DF3-80C5-AF7CC7664A09}">
      <tableStyleElement type="wholeTable" dxfId="146"/>
      <tableStyleElement type="headerRow" dxfId="145"/>
      <tableStyleElement type="totalRow" dxfId="1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B05FFC-E087-4CD7-BFA1-693A7AE1E576}" name="Список_Д3_мини" displayName="Список_Д3_мини" ref="B11:I17" totalsRowShown="0" headerRowDxfId="143" dataDxfId="142">
  <autoFilter ref="B11:I17" xr:uid="{63B05FFC-E087-4CD7-BFA1-693A7AE1E576}"/>
  <sortState xmlns:xlrd2="http://schemas.microsoft.com/office/spreadsheetml/2017/richdata2" ref="B12:I17">
    <sortCondition ref="B11:B17"/>
  </sortState>
  <tableColumns count="8">
    <tableColumn id="1" xr3:uid="{AFBCDAFD-5860-4018-B5B3-AA94C2FABC9A}" name="ст.№" dataDxfId="141"/>
    <tableColumn id="2" xr3:uid="{35C8FCCC-9D34-4E3E-91BF-33AA8A30ED27}" name="Фамилия, Имя водителя" dataDxfId="140"/>
    <tableColumn id="3" xr3:uid="{111E0A2A-61B0-4243-9ABB-042CB47DE4CD}" name="№ лицензии (вод.)" dataDxfId="139"/>
    <tableColumn id="4" xr3:uid="{BC2B7E9D-011E-4F11-B310-0FAFFBD572AF}" name="Субьект РФ/регион проживания" dataDxfId="138"/>
    <tableColumn id="5" xr3:uid="{F1EECE35-20ED-4606-BF6C-695CA0D2472F}" name="Спорт. Разряд" dataDxfId="137"/>
    <tableColumn id="6" xr3:uid="{245009A4-3BDE-482A-AA86-FCB944B0F6CC}" name="Заявитель/регион заявителя" dataDxfId="136"/>
    <tableColumn id="7" xr3:uid="{7E3481BF-DB14-4307-B7F0-9B35C74DFC81}" name="№ лицензии" dataDxfId="135"/>
    <tableColumn id="8" xr3:uid="{30579C1A-7B14-4390-96C4-03F1C5423BBE}" name="Год  рождения" dataDxfId="134"/>
  </tableColumns>
  <tableStyleInfo name="Стиль таблицы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677CEC7-09D4-49AD-A12E-1640833DF2D6}" name="Итог_Д3_Мини" displayName="Итог_Д3_Мини" ref="B11:M18" totalsRowShown="0" headerRowDxfId="41" dataDxfId="40">
  <autoFilter ref="B11:M18" xr:uid="{AE0E538F-B30E-497C-8AF4-51DB0DB9CDC0}"/>
  <sortState xmlns:xlrd2="http://schemas.microsoft.com/office/spreadsheetml/2017/richdata2" ref="B12:M18">
    <sortCondition ref="K12:K18"/>
    <sortCondition ref="J12:J18"/>
  </sortState>
  <tableColumns count="12">
    <tableColumn id="1" xr3:uid="{697C2A5D-0818-4298-9E87-025DA8EB07B3}" name="ст.№" dataDxfId="39"/>
    <tableColumn id="2" xr3:uid="{8AC3B9CD-88C8-4E56-926E-E9B2BB8FB158}" name="Фамилия, Имя водителя" dataDxfId="38"/>
    <tableColumn id="9" xr3:uid="{398230B4-09DA-46AB-9D1A-BD2D119E8BCB}" name="Год рождения" dataDxfId="37"/>
    <tableColumn id="3" xr3:uid="{FB22BD17-FF27-4453-9E22-CE02805706B4}" name="№ лицензии (вод.)" dataDxfId="36"/>
    <tableColumn id="4" xr3:uid="{87B69C1B-6D1B-465A-858C-D88C5B31BFFC}" name="Субьект РФ/регион проживания" dataDxfId="35"/>
    <tableColumn id="5" xr3:uid="{2933E3B8-DB1E-4504-848E-F24508CC420C}" name="Спорт. Разряд" dataDxfId="34"/>
    <tableColumn id="6" xr3:uid="{B3975308-F919-4611-BABD-6B6615897B39}" name="Заявитель/регион заявителя" dataDxfId="33"/>
    <tableColumn id="11" xr3:uid="{95DF26B4-D76F-415C-B01E-AF7840D5D4CA}" name="1 Финал" dataDxfId="32"/>
    <tableColumn id="10" xr3:uid="{E2979623-F327-40E8-B5C8-DA3FCA9EE69A}" name="2 Финал " dataDxfId="31"/>
    <tableColumn id="7" xr3:uid="{39061354-BDAB-404F-834D-0825000F5D96}" name="Итог" dataDxfId="30"/>
    <tableColumn id="12" xr3:uid="{DACED543-DFE5-438E-A872-C0373DF65E98}" name="МЕСТО" dataDxfId="29"/>
    <tableColumn id="8" xr3:uid="{B808DAE1-DB3F-403F-B948-85D42579641B}" name="Очки" dataDxfId="28"/>
  </tableColumns>
  <tableStyleInfo name="Стиль таблицы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CAD3BD3-ABEB-4FBA-9081-AA39C158F027}" name="Итог_Д3_Мини32" displayName="Итог_Д3_Мини32" ref="B11:M17" totalsRowShown="0" headerRowDxfId="27" dataDxfId="26">
  <autoFilter ref="B11:M17" xr:uid="{AE0E538F-B30E-497C-8AF4-51DB0DB9CDC0}"/>
  <sortState xmlns:xlrd2="http://schemas.microsoft.com/office/spreadsheetml/2017/richdata2" ref="B12:M14">
    <sortCondition ref="K12:K14"/>
    <sortCondition ref="J12:J14"/>
  </sortState>
  <tableColumns count="12">
    <tableColumn id="1" xr3:uid="{983E2432-FC74-47BC-88BC-F2031D0D52DB}" name="ст.№" dataDxfId="25"/>
    <tableColumn id="2" xr3:uid="{ACB4F072-856A-46E9-9C03-8840C6DAC530}" name="Фамилия, Имя водителя" dataDxfId="24"/>
    <tableColumn id="9" xr3:uid="{EBF1CCFB-5132-42C1-A42B-A9BE7A660096}" name="Год рождения" dataDxfId="23"/>
    <tableColumn id="3" xr3:uid="{07857969-A30D-4F5C-997A-7C2C1149AB9E}" name="№ лицензии (вод.)" dataDxfId="22"/>
    <tableColumn id="4" xr3:uid="{7D04831A-60B4-47A3-ADDF-340C832529BE}" name="Субьект РФ/регион проживания" dataDxfId="21"/>
    <tableColumn id="5" xr3:uid="{A362273B-7C70-47B4-8027-725242CBCFFC}" name="Спорт. Разряд" dataDxfId="20"/>
    <tableColumn id="6" xr3:uid="{D5C48C4C-7DC3-4908-B8C6-185D2C937369}" name="Заявитель/регион заявителя" dataDxfId="19"/>
    <tableColumn id="11" xr3:uid="{E7C76478-C081-48A3-9718-D2A2D07D45D6}" name="1 Финал" dataDxfId="18"/>
    <tableColumn id="10" xr3:uid="{BE739590-4F1E-46A3-A9DF-5508B4421332}" name="2 Финал " dataDxfId="17"/>
    <tableColumn id="7" xr3:uid="{5FF6EF0C-BC62-4A26-82CF-91845267498C}" name="Итог" dataDxfId="16"/>
    <tableColumn id="12" xr3:uid="{5540A4EB-2C11-448D-8F54-93B3F69C3AC3}" name="МЕСТО" dataDxfId="15"/>
    <tableColumn id="8" xr3:uid="{85DA6FBC-97EC-4556-B0F5-AF4C5740514C}" name="Очки" dataDxfId="14"/>
  </tableColumns>
  <tableStyleInfo name="Стиль таблицы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3B457B7-4260-4B3E-A425-7AD28F596CDC}" name="Итог_Д3_Мини3235" displayName="Итог_Д3_Мини3235" ref="B11:M17" totalsRowShown="0" headerRowDxfId="13" dataDxfId="12">
  <autoFilter ref="B11:M17" xr:uid="{AE0E538F-B30E-497C-8AF4-51DB0DB9CDC0}"/>
  <sortState xmlns:xlrd2="http://schemas.microsoft.com/office/spreadsheetml/2017/richdata2" ref="B12:M14">
    <sortCondition ref="K12:K14"/>
    <sortCondition ref="J12:J14"/>
  </sortState>
  <tableColumns count="12">
    <tableColumn id="1" xr3:uid="{4E4A83AB-B59A-4B64-AD2D-FAD2C1BA4AFE}" name="ст.№" dataDxfId="11"/>
    <tableColumn id="2" xr3:uid="{A3B3502D-F2DC-4B38-B0CB-03B7EA656466}" name="Фамилия, Имя водителя" dataDxfId="10"/>
    <tableColumn id="9" xr3:uid="{0C7D8C2A-3F02-4B8E-8702-8D7D82BF6ECC}" name="Год рождения" dataDxfId="9"/>
    <tableColumn id="3" xr3:uid="{07F40AE9-7E67-426D-BB03-1B9942A833AD}" name="№ лицензии (вод.)" dataDxfId="8"/>
    <tableColumn id="4" xr3:uid="{E8C66294-21A9-42AE-A304-96D741DD9E9B}" name="Субьект РФ/регион проживания" dataDxfId="7"/>
    <tableColumn id="5" xr3:uid="{3E344B91-DE87-4E7A-82EE-C9A3A5AEC978}" name="Спорт. Разряд" dataDxfId="6"/>
    <tableColumn id="6" xr3:uid="{93003E71-68F1-407D-86DA-82A5D8408058}" name="Заявитель/регион заявителя" dataDxfId="5"/>
    <tableColumn id="11" xr3:uid="{62B3B945-671F-4F82-AE1A-B713CF2F6A14}" name="1 Финал" dataDxfId="4"/>
    <tableColumn id="10" xr3:uid="{E3FB1EDF-96D7-48CD-AAD3-210673EB3DDD}" name="2 Финал " dataDxfId="3"/>
    <tableColumn id="7" xr3:uid="{3F60E03B-E71B-47FF-9143-257D9065194D}" name="Итог" dataDxfId="2"/>
    <tableColumn id="12" xr3:uid="{3676BA8F-87D1-46AE-9FF1-D06F65B679E7}" name="МЕСТО" dataDxfId="1"/>
    <tableColumn id="8" xr3:uid="{6082037E-8DC6-43FC-AD44-4341C0EE1ABD}" name="Очки" dataDxfId="0"/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C6047E-8477-451D-8266-904DF47FF36C}" name="Список_Д3_250" displayName="Список_Д3_250" ref="B11:I18" totalsRowShown="0" headerRowDxfId="133" dataDxfId="132">
  <autoFilter ref="B11:I18" xr:uid="{B7C6047E-8477-451D-8266-904DF47FF36C}"/>
  <sortState xmlns:xlrd2="http://schemas.microsoft.com/office/spreadsheetml/2017/richdata2" ref="B12:I18">
    <sortCondition ref="B11:B18"/>
  </sortState>
  <tableColumns count="8">
    <tableColumn id="1" xr3:uid="{95C256F8-6215-4CC6-8C6A-C2A75CDD406B}" name="ст.№" dataDxfId="131"/>
    <tableColumn id="2" xr3:uid="{AD611069-0694-465D-A09F-CECF87442C34}" name="Фамилия, Имя водителя" dataDxfId="130"/>
    <tableColumn id="3" xr3:uid="{8D60827D-FB34-4711-B2CB-FA3F1285E046}" name="№ лицензии (вод.)" dataDxfId="129"/>
    <tableColumn id="4" xr3:uid="{EF4ECAEC-70D1-494E-AB62-C22125AC180C}" name="Субьект РФ/регион проживания" dataDxfId="128"/>
    <tableColumn id="5" xr3:uid="{633A14EE-2A7F-4D0C-A05A-515920266773}" name="Спорт. Разряд" dataDxfId="127"/>
    <tableColumn id="6" xr3:uid="{A0786E12-2CEA-4D65-95F3-FE04EA1A3F85}" name="Заявитель/регион заявителя" dataDxfId="126"/>
    <tableColumn id="7" xr3:uid="{3A20E872-51CC-4E78-ABB6-0278D9517B3B}" name="№ лицензии" dataDxfId="125"/>
    <tableColumn id="8" xr3:uid="{7226EAFA-94C4-4B96-905F-7DE8817E0B00}" name="Год  рождения" dataDxfId="124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1D20CE8-8822-4C58-A954-76A040300796}" name="Список_Багги_600" displayName="Список_Багги_600" ref="B11:I17" headerRowDxfId="123" dataDxfId="122">
  <autoFilter ref="B11:I17" xr:uid="{21D20CE8-8822-4C58-A954-76A040300796}"/>
  <sortState xmlns:xlrd2="http://schemas.microsoft.com/office/spreadsheetml/2017/richdata2" ref="B12:I17">
    <sortCondition ref="B11:B17"/>
  </sortState>
  <tableColumns count="8">
    <tableColumn id="1" xr3:uid="{8FAD6D50-768C-4E51-8717-B23DF198DAE3}" name="ст.№" totalsRowLabel="Итог" dataDxfId="121" totalsRowDxfId="120"/>
    <tableColumn id="2" xr3:uid="{D934B2ED-7914-4A52-A7E6-CEF0455F2A73}" name="Фамилия, Имя водителя" dataDxfId="119" totalsRowDxfId="118"/>
    <tableColumn id="3" xr3:uid="{9C4861B0-91C7-4DF3-B29C-EE2C96CBCF41}" name="№ лицензии (вод.)" dataDxfId="117" totalsRowDxfId="116"/>
    <tableColumn id="4" xr3:uid="{937FB961-6B16-4FAC-89DB-2EBA0993E111}" name="Субьект РФ/регион проживания" dataDxfId="115" totalsRowDxfId="114"/>
    <tableColumn id="5" xr3:uid="{F857690D-4793-4451-B5EE-54FBE3815A3D}" name="Спорт. Разряд" dataDxfId="113" totalsRowDxfId="112"/>
    <tableColumn id="6" xr3:uid="{248C10F0-AABC-42C3-B016-A7C58087981C}" name="Заявитель/регион заявителя" dataDxfId="111" totalsRowDxfId="110"/>
    <tableColumn id="7" xr3:uid="{70262CCF-448D-4AF2-810D-8ADE0F53AF54}" name="№ лицензии" dataDxfId="109" totalsRowDxfId="108"/>
    <tableColumn id="8" xr3:uid="{60E93075-B9C9-40BD-B983-7FFD89A0F3C6}" name="Год  рождения" totalsRowFunction="sum" dataDxfId="107" totalsRowDxfId="106"/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D9A1A97-B5AE-471B-8AFB-482A4BDB0C02}" name="Список_Д2_Юниор" displayName="Список_Д2_Юниор" ref="B11:I17" totalsRowShown="0" headerRowDxfId="105" dataDxfId="104">
  <autoFilter ref="B11:I17" xr:uid="{ED9A1A97-B5AE-471B-8AFB-482A4BDB0C02}"/>
  <sortState xmlns:xlrd2="http://schemas.microsoft.com/office/spreadsheetml/2017/richdata2" ref="B12:I17">
    <sortCondition ref="B11:B17"/>
  </sortState>
  <tableColumns count="8">
    <tableColumn id="1" xr3:uid="{5D321F5C-8A75-400E-A37E-4DE9DC2703B1}" name="ст.№" dataDxfId="103"/>
    <tableColumn id="2" xr3:uid="{569FC14B-58F5-4FB8-A637-18A304CEDA95}" name="Фамилия, Имя водителя" dataDxfId="102"/>
    <tableColumn id="3" xr3:uid="{44D4B1B7-8187-403C-9CAC-DF3651A74DD2}" name="№ лицензии (вод.)" dataDxfId="101"/>
    <tableColumn id="4" xr3:uid="{7171BA3C-BB1B-482E-A3F9-0FBC1870733D}" name="Субьект РФ/регион проживания" dataDxfId="100"/>
    <tableColumn id="5" xr3:uid="{CB3D399C-C79F-4CEB-961A-D55D71E9C66A}" name="Спорт. Разряд" dataDxfId="99"/>
    <tableColumn id="6" xr3:uid="{B1FA308B-C192-42CF-BC4E-B4FFB3D209B8}" name="Заявитель/регион заявителя" dataDxfId="98"/>
    <tableColumn id="7" xr3:uid="{3AB00E1E-0CB7-4D75-B244-AA86A7D10DC1}" name="№ лицензии" dataDxfId="97"/>
    <tableColumn id="8" xr3:uid="{7C930A6D-43ED-4137-A927-AE6CBFC94222}" name="Год  рождения" dataDxfId="96"/>
  </tableColumns>
  <tableStyleInfo name="Стиль таблицы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8ECEE1D-A551-4124-83BF-F1FE841011E8}" name="Квала_Д3_Мини" displayName="Квала_Д3_Мини" ref="B11:I17" totalsRowShown="0" headerRowDxfId="95" dataDxfId="94">
  <autoFilter ref="B11:I17" xr:uid="{AE0E538F-B30E-497C-8AF4-51DB0DB9CDC0}"/>
  <sortState xmlns:xlrd2="http://schemas.microsoft.com/office/spreadsheetml/2017/richdata2" ref="B12:I16">
    <sortCondition ref="G11:G16"/>
  </sortState>
  <tableColumns count="8">
    <tableColumn id="1" xr3:uid="{5505617E-1E84-4868-8DDB-52CE695F432A}" name="ст.№" dataDxfId="93"/>
    <tableColumn id="2" xr3:uid="{F64AD7EC-4F75-438D-8813-F71ADE265737}" name="Фамилия, Имя водителя" dataDxfId="92"/>
    <tableColumn id="3" xr3:uid="{506B1E37-F315-4BF1-AFF2-D043CA77876F}" name="№ лицензии (вод.)" dataDxfId="91"/>
    <tableColumn id="4" xr3:uid="{6BA29BAA-508B-4E1A-82D7-A6C01524BC4B}" name="Субьект РФ/регион проживания" dataDxfId="90"/>
    <tableColumn id="5" xr3:uid="{E52BEE30-6B01-4B38-941A-BEC55E3CC48B}" name="Спорт. Разряд" dataDxfId="89"/>
    <tableColumn id="6" xr3:uid="{1629B9CB-E179-49E5-A21B-27FB74529CFE}" name="Время круга" dataDxfId="88"/>
    <tableColumn id="7" xr3:uid="{35C639D3-5E74-453B-850F-2F5C140393F3}" name="№ КРУГА" dataDxfId="87"/>
    <tableColumn id="8" xr3:uid="{5C6E171E-F35E-4B65-A573-EDBF0124EE25}" name="МЕСТО" dataDxfId="86"/>
  </tableColumns>
  <tableStyleInfo name="Стиль таблицы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05DA703-53FF-4230-8780-BB48F42EE3CE}" name="Квала_Д3_250" displayName="Квала_Д3_250" ref="B11:I18" totalsRowShown="0" headerRowDxfId="85" dataDxfId="84">
  <autoFilter ref="B11:I18" xr:uid="{AE0E538F-B30E-497C-8AF4-51DB0DB9CDC0}"/>
  <sortState xmlns:xlrd2="http://schemas.microsoft.com/office/spreadsheetml/2017/richdata2" ref="B12:I18">
    <sortCondition ref="G11:G18"/>
  </sortState>
  <tableColumns count="8">
    <tableColumn id="1" xr3:uid="{64C70480-98B3-429B-8BBA-F0AA10C1A0EA}" name="ст.№" dataDxfId="83"/>
    <tableColumn id="2" xr3:uid="{A1821DC6-773F-47AB-B867-72961218F9B0}" name="Фамилия, Имя водителя" dataDxfId="82"/>
    <tableColumn id="3" xr3:uid="{D0F66222-B3EE-4C3C-9A4A-6DA8F4C48FCD}" name="№ лицензии (вод.)" dataDxfId="81"/>
    <tableColumn id="4" xr3:uid="{7A3CF1CD-D8CB-438A-A661-0E339FA7E835}" name="Субьект РФ/регион проживания" dataDxfId="80"/>
    <tableColumn id="5" xr3:uid="{06D6A961-798C-4B80-98B2-0A565D71265F}" name="Спорт. Разряд" dataDxfId="79"/>
    <tableColumn id="6" xr3:uid="{65049122-624E-4EF4-A220-8CF4D895E929}" name="Время круга" dataDxfId="78"/>
    <tableColumn id="7" xr3:uid="{6FB6FC9B-9842-432A-9C94-66C3D4F78759}" name="№ КРУГА" dataDxfId="77"/>
    <tableColumn id="8" xr3:uid="{8DEC85A7-96FD-4889-B08C-B7220EEB5AC4}" name="МЕСТО" dataDxfId="76"/>
  </tableColumns>
  <tableStyleInfo name="Стиль таблицы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05CAA67-F041-429F-AF80-2D8851A407BB}" name="Квала_Д2_Юниор" displayName="Квала_Д2_Юниор" ref="B11:I17" totalsRowShown="0" headerRowDxfId="65" dataDxfId="64">
  <autoFilter ref="B11:I17" xr:uid="{AE0E538F-B30E-497C-8AF4-51DB0DB9CDC0}"/>
  <sortState xmlns:xlrd2="http://schemas.microsoft.com/office/spreadsheetml/2017/richdata2" ref="B12:I17">
    <sortCondition ref="G11:G17"/>
  </sortState>
  <tableColumns count="8">
    <tableColumn id="1" xr3:uid="{CC2EA46D-853A-481F-8F47-C15AF3D6E1F5}" name="ст.№" dataDxfId="63"/>
    <tableColumn id="2" xr3:uid="{F19109CC-8DA5-4DBB-BD04-5DA949183696}" name="Фамилия, Имя водителя" dataDxfId="62"/>
    <tableColumn id="3" xr3:uid="{5C95C1DF-11C9-476A-A80D-DE1457A90B7B}" name="№ лицензии (вод.)" dataDxfId="61"/>
    <tableColumn id="4" xr3:uid="{9F3F508F-102F-45AB-AF36-E7C8B078D482}" name="Субьект РФ/регион проживания" dataDxfId="60"/>
    <tableColumn id="5" xr3:uid="{DC3983C4-B13F-4CAC-AA0F-3A5B5AD3031B}" name="Спорт. Разряд" dataDxfId="59"/>
    <tableColumn id="6" xr3:uid="{BA0B8926-9C59-4F51-87F3-E5C6B75634B6}" name="Время круга" dataDxfId="58"/>
    <tableColumn id="7" xr3:uid="{74E9297E-A19F-4B03-B971-7713E749F1C1}" name="№ КРУГА" dataDxfId="57"/>
    <tableColumn id="8" xr3:uid="{D598186B-E1BC-4816-94C4-B129D099AFC8}" name="МЕСТО" dataDxfId="56"/>
  </tableColumns>
  <tableStyleInfo name="Стиль таблицы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B5CA6FD-427B-41EC-B7D0-AE6AB9139DFC}" name="Квала_Багги_600" displayName="Квала_Багги_600" ref="B11:I17" totalsRowShown="0" headerRowDxfId="75" dataDxfId="74">
  <autoFilter ref="B11:I17" xr:uid="{AE0E538F-B30E-497C-8AF4-51DB0DB9CDC0}"/>
  <sortState xmlns:xlrd2="http://schemas.microsoft.com/office/spreadsheetml/2017/richdata2" ref="B12:I14">
    <sortCondition ref="G11:G14"/>
  </sortState>
  <tableColumns count="8">
    <tableColumn id="1" xr3:uid="{B38665E3-6627-4322-BBCE-FF1FAB083257}" name="ст.№" dataDxfId="73"/>
    <tableColumn id="2" xr3:uid="{833E31C6-C4F1-4EDE-BE12-59632478D292}" name="Фамилия, Имя водителя" dataDxfId="72"/>
    <tableColumn id="3" xr3:uid="{A51651EF-B5B6-411C-B25A-76E79C31E907}" name="№ лицензии (вод.)" dataDxfId="71"/>
    <tableColumn id="4" xr3:uid="{2932EEB0-F18A-47F9-BCAE-9340F728CC2D}" name="Субьект РФ/регион проживания" dataDxfId="70"/>
    <tableColumn id="5" xr3:uid="{B8FCF230-99D8-48D2-9A2A-1B0519AC8D17}" name="Спорт. Разряд" dataDxfId="69"/>
    <tableColumn id="6" xr3:uid="{51245F3F-E363-4949-A4A4-92A689DD2F8B}" name="Время круга" dataDxfId="68"/>
    <tableColumn id="7" xr3:uid="{52110E2C-BD1A-4A3F-AB64-2D8F7245FF96}" name="№ КРУГА" dataDxfId="67"/>
    <tableColumn id="8" xr3:uid="{9B752A57-AF7E-43A2-8A55-37780EFAEA56}" name="МЕСТО" dataDxfId="66"/>
  </tableColumns>
  <tableStyleInfo name="Стиль таблицы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E0B65E-E861-42C3-B944-CA69A4AAABA1}" name="Итог_Д3_Мини5" displayName="Итог_Д3_Мини5" ref="B11:M17" totalsRowShown="0" headerRowDxfId="55" dataDxfId="54">
  <autoFilter ref="B11:M17" xr:uid="{AE0E538F-B30E-497C-8AF4-51DB0DB9CDC0}"/>
  <sortState xmlns:xlrd2="http://schemas.microsoft.com/office/spreadsheetml/2017/richdata2" ref="B12:M16">
    <sortCondition ref="K12:K16"/>
    <sortCondition ref="J12:J16"/>
  </sortState>
  <tableColumns count="12">
    <tableColumn id="1" xr3:uid="{2317EF03-6813-4EC6-B2A1-15C109150E00}" name="ст.№" dataDxfId="53"/>
    <tableColumn id="2" xr3:uid="{BDA6A00E-EE39-47C1-897A-33A843B630BB}" name="Фамилия, Имя водителя" dataDxfId="52"/>
    <tableColumn id="9" xr3:uid="{3792E660-6191-4B06-AC22-B85F4AA11A2A}" name="Год рождения" dataDxfId="51"/>
    <tableColumn id="3" xr3:uid="{A1C68DF1-E48C-47C4-8D44-9C0847F3434D}" name="№ лицензии (вод.)" dataDxfId="50"/>
    <tableColumn id="4" xr3:uid="{04F0ABE8-224D-402B-B756-64E5F66B6428}" name="Субьект РФ/регион проживания" dataDxfId="49"/>
    <tableColumn id="5" xr3:uid="{253D8879-9C4B-4532-BCDA-8C211A5EE292}" name="Спорт. Разряд" dataDxfId="48"/>
    <tableColumn id="6" xr3:uid="{A20745AB-AC1D-4EBA-BDA1-8A8A5117E9EA}" name="Заявитель/регион заявителя" dataDxfId="47"/>
    <tableColumn id="11" xr3:uid="{0683C792-5CE7-4587-99ED-CCADB1E9B853}" name="1 Финал" dataDxfId="46"/>
    <tableColumn id="10" xr3:uid="{71A738A3-18F8-4A8B-BF13-53EA5C496D65}" name="2 Финал " dataDxfId="45"/>
    <tableColumn id="7" xr3:uid="{B211A5AC-7972-4DE3-B92D-AF0C9655FAEC}" name="Итог" dataDxfId="44"/>
    <tableColumn id="12" xr3:uid="{B1C0F223-476E-40F7-B43E-9F2B6FC8E9B9}" name="МЕСТО" dataDxfId="43"/>
    <tableColumn id="8" xr3:uid="{15E7F42A-8167-4B7E-A6AE-8FC392252EDB}" name="Очки" dataDxfId="42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A3C0-972D-4E2E-A6F4-9950FBD5A7A1}">
  <sheetPr codeName="Лист6">
    <pageSetUpPr fitToPage="1"/>
  </sheetPr>
  <dimension ref="B2:I23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8.6640625" customWidth="1"/>
    <col min="3" max="3" width="28.6640625" customWidth="1"/>
    <col min="4" max="4" width="18.6640625" customWidth="1"/>
    <col min="5" max="5" width="32.6640625" hidden="1" customWidth="1"/>
    <col min="6" max="6" width="14.6640625" customWidth="1"/>
    <col min="7" max="7" width="40.6640625" customWidth="1"/>
    <col min="8" max="8" width="18.6640625" customWidth="1"/>
    <col min="9" max="9" width="12.6640625" customWidth="1"/>
  </cols>
  <sheetData>
    <row r="2" spans="2:9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9" ht="15.6" x14ac:dyDescent="0.3">
      <c r="C3" s="47" t="s">
        <v>7</v>
      </c>
      <c r="D3" s="47"/>
      <c r="E3" s="47"/>
      <c r="F3" s="47"/>
      <c r="G3" s="47"/>
      <c r="H3" s="48"/>
      <c r="I3" s="48"/>
    </row>
    <row r="4" spans="2:9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9" ht="15.6" x14ac:dyDescent="0.3">
      <c r="C5" s="51" t="s">
        <v>56</v>
      </c>
      <c r="D5" s="51"/>
      <c r="E5" s="51"/>
      <c r="F5" s="51"/>
      <c r="G5" s="51"/>
      <c r="H5" s="50"/>
      <c r="I5" s="50"/>
    </row>
    <row r="6" spans="2:9" ht="6" customHeight="1" x14ac:dyDescent="0.3">
      <c r="C6" s="2"/>
      <c r="D6" s="2"/>
      <c r="E6" s="2"/>
      <c r="F6" s="2"/>
      <c r="G6" s="2"/>
      <c r="H6" s="2"/>
    </row>
    <row r="7" spans="2:9" ht="18.899999999999999" customHeight="1" x14ac:dyDescent="0.35">
      <c r="C7" s="41" t="s">
        <v>86</v>
      </c>
      <c r="D7" s="41"/>
      <c r="E7" s="41"/>
      <c r="F7" s="41"/>
      <c r="G7" s="41"/>
      <c r="H7" s="46" t="s">
        <v>146</v>
      </c>
      <c r="I7" s="46"/>
    </row>
    <row r="8" spans="2:9" ht="15.6" x14ac:dyDescent="0.3">
      <c r="B8" s="42" t="s">
        <v>84</v>
      </c>
      <c r="C8" s="42"/>
      <c r="G8" s="20"/>
      <c r="H8" s="43" t="s">
        <v>70</v>
      </c>
      <c r="I8" s="43"/>
    </row>
    <row r="9" spans="2:9" ht="15" customHeight="1" x14ac:dyDescent="0.3">
      <c r="B9" s="42"/>
      <c r="C9" s="42"/>
      <c r="D9" s="44" t="s">
        <v>42</v>
      </c>
      <c r="E9" s="44"/>
      <c r="F9" s="44"/>
      <c r="G9" s="44"/>
      <c r="H9" s="45" t="s">
        <v>9</v>
      </c>
      <c r="I9" s="4">
        <v>44569</v>
      </c>
    </row>
    <row r="10" spans="2:9" ht="15" customHeight="1" x14ac:dyDescent="0.3">
      <c r="D10" s="44"/>
      <c r="E10" s="44"/>
      <c r="F10" s="44"/>
      <c r="G10" s="44"/>
      <c r="H10" s="45"/>
      <c r="I10" s="5">
        <v>0.4513888888888889</v>
      </c>
    </row>
    <row r="11" spans="2:9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5</v>
      </c>
      <c r="H11" s="35" t="s">
        <v>16</v>
      </c>
      <c r="I11" s="1" t="s">
        <v>29</v>
      </c>
    </row>
    <row r="12" spans="2:9" x14ac:dyDescent="0.3">
      <c r="B12" s="18">
        <v>11</v>
      </c>
      <c r="C12" s="14" t="s">
        <v>60</v>
      </c>
      <c r="D12" s="10" t="s">
        <v>104</v>
      </c>
      <c r="E12" s="14" t="s">
        <v>32</v>
      </c>
      <c r="F12" s="14" t="s">
        <v>8</v>
      </c>
      <c r="G12" s="10" t="s">
        <v>106</v>
      </c>
      <c r="H12" s="11" t="s">
        <v>105</v>
      </c>
      <c r="I12" s="14">
        <v>2013</v>
      </c>
    </row>
    <row r="13" spans="2:9" x14ac:dyDescent="0.3">
      <c r="B13" s="18">
        <v>14</v>
      </c>
      <c r="C13" s="14" t="s">
        <v>75</v>
      </c>
      <c r="D13" s="10" t="s">
        <v>99</v>
      </c>
      <c r="E13" s="14" t="s">
        <v>32</v>
      </c>
      <c r="F13" s="14" t="s">
        <v>8</v>
      </c>
      <c r="G13" s="10" t="s">
        <v>19</v>
      </c>
      <c r="H13" s="11" t="s">
        <v>100</v>
      </c>
      <c r="I13" s="14">
        <v>2011</v>
      </c>
    </row>
    <row r="14" spans="2:9" x14ac:dyDescent="0.3">
      <c r="B14" s="18">
        <v>17</v>
      </c>
      <c r="C14" s="14" t="s">
        <v>46</v>
      </c>
      <c r="D14" s="10" t="s">
        <v>138</v>
      </c>
      <c r="E14" s="14" t="s">
        <v>32</v>
      </c>
      <c r="F14" s="14" t="s">
        <v>8</v>
      </c>
      <c r="G14" s="10" t="s">
        <v>63</v>
      </c>
      <c r="H14" s="11" t="s">
        <v>97</v>
      </c>
      <c r="I14" s="14">
        <v>2010</v>
      </c>
    </row>
    <row r="15" spans="2:9" x14ac:dyDescent="0.3">
      <c r="B15" s="18">
        <v>22</v>
      </c>
      <c r="C15" s="14" t="s">
        <v>74</v>
      </c>
      <c r="D15" s="10" t="s">
        <v>101</v>
      </c>
      <c r="E15" s="14" t="s">
        <v>51</v>
      </c>
      <c r="F15" s="14" t="s">
        <v>8</v>
      </c>
      <c r="G15" s="10" t="s">
        <v>17</v>
      </c>
      <c r="H15" s="11" t="s">
        <v>96</v>
      </c>
      <c r="I15" s="14">
        <v>2010</v>
      </c>
    </row>
    <row r="16" spans="2:9" x14ac:dyDescent="0.3">
      <c r="B16" s="18">
        <v>46</v>
      </c>
      <c r="C16" s="14" t="s">
        <v>33</v>
      </c>
      <c r="D16" s="10" t="s">
        <v>110</v>
      </c>
      <c r="E16" s="14" t="s">
        <v>34</v>
      </c>
      <c r="F16" s="14" t="s">
        <v>8</v>
      </c>
      <c r="G16" s="10" t="s">
        <v>35</v>
      </c>
      <c r="H16" s="11" t="s">
        <v>111</v>
      </c>
      <c r="I16" s="14">
        <v>2011</v>
      </c>
    </row>
    <row r="17" spans="2:9" ht="15" thickBot="1" x14ac:dyDescent="0.35">
      <c r="B17" s="18">
        <v>66</v>
      </c>
      <c r="C17" s="14" t="s">
        <v>77</v>
      </c>
      <c r="D17" s="10" t="s">
        <v>108</v>
      </c>
      <c r="E17" s="14" t="s">
        <v>32</v>
      </c>
      <c r="F17" s="14" t="s">
        <v>8</v>
      </c>
      <c r="G17" s="10" t="s">
        <v>17</v>
      </c>
      <c r="H17" s="11" t="s">
        <v>96</v>
      </c>
      <c r="I17" s="14">
        <v>2013</v>
      </c>
    </row>
    <row r="18" spans="2:9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9"/>
    </row>
    <row r="20" spans="2:9" x14ac:dyDescent="0.3">
      <c r="C20" s="6" t="s">
        <v>13</v>
      </c>
      <c r="D20" s="29" t="s">
        <v>116</v>
      </c>
      <c r="G20" s="38" t="s">
        <v>15</v>
      </c>
      <c r="I20" s="29" t="s">
        <v>76</v>
      </c>
    </row>
    <row r="21" spans="2:9" x14ac:dyDescent="0.3">
      <c r="D21" s="26" t="s">
        <v>117</v>
      </c>
      <c r="I21" s="26" t="s">
        <v>120</v>
      </c>
    </row>
    <row r="22" spans="2:9" x14ac:dyDescent="0.3">
      <c r="C22" s="6" t="s">
        <v>14</v>
      </c>
      <c r="D22" s="26" t="s">
        <v>118</v>
      </c>
    </row>
    <row r="23" spans="2:9" x14ac:dyDescent="0.3">
      <c r="D23" s="26" t="s">
        <v>119</v>
      </c>
    </row>
  </sheetData>
  <mergeCells count="12">
    <mergeCell ref="C2:G2"/>
    <mergeCell ref="H2:I3"/>
    <mergeCell ref="C3:G3"/>
    <mergeCell ref="C4:G4"/>
    <mergeCell ref="H4:I5"/>
    <mergeCell ref="C5:G5"/>
    <mergeCell ref="C7:G7"/>
    <mergeCell ref="B8:C9"/>
    <mergeCell ref="H8:I8"/>
    <mergeCell ref="D9:G10"/>
    <mergeCell ref="H9:H10"/>
    <mergeCell ref="H7:I7"/>
  </mergeCells>
  <dataValidations count="2">
    <dataValidation type="list" allowBlank="1" showInputMessage="1" sqref="C12:C17" xr:uid="{8368011F-AF3C-4AC8-946D-41886D01D054}">
      <formula1>#REF!</formula1>
    </dataValidation>
    <dataValidation type="list" allowBlank="1" showInputMessage="1" showErrorMessage="1" sqref="C18:C24" xr:uid="{21DBA967-8926-4D80-AC89-221B7914814D}">
      <formula1>#REF!</formula1>
    </dataValidation>
  </dataValidations>
  <pageMargins left="0.25" right="0.25" top="0.75" bottom="0.75" header="0.3" footer="0.3"/>
  <pageSetup paperSize="9" scale="94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2C8C-84B5-4BCD-A23D-E8319CC320DD}">
  <sheetPr codeName="Лист3">
    <pageSetUpPr fitToPage="1"/>
  </sheetPr>
  <dimension ref="B2:M24"/>
  <sheetViews>
    <sheetView view="pageBreakPreview" zoomScale="110" zoomScaleNormal="100" zoomScaleSheetLayoutView="110" zoomScalePageLayoutView="58" workbookViewId="0">
      <selection activeCell="E24" sqref="E24"/>
    </sheetView>
  </sheetViews>
  <sheetFormatPr defaultRowHeight="14.4" x14ac:dyDescent="0.3"/>
  <cols>
    <col min="1" max="1" width="3.6640625" customWidth="1"/>
    <col min="2" max="2" width="7.88671875" bestFit="1" customWidth="1"/>
    <col min="3" max="3" width="26.44140625" bestFit="1" customWidth="1"/>
    <col min="4" max="4" width="13.109375" customWidth="1"/>
    <col min="5" max="5" width="16.5546875" customWidth="1"/>
    <col min="6" max="6" width="29.109375" hidden="1" customWidth="1"/>
    <col min="7" max="7" width="12.44140625" customWidth="1"/>
    <col min="8" max="8" width="30" customWidth="1"/>
    <col min="9" max="10" width="8.33203125" customWidth="1"/>
    <col min="11" max="12" width="8.6640625" customWidth="1"/>
    <col min="13" max="13" width="10.6640625" customWidth="1"/>
  </cols>
  <sheetData>
    <row r="2" spans="2:13" ht="15.6" x14ac:dyDescent="0.3">
      <c r="C2" s="47" t="s">
        <v>28</v>
      </c>
      <c r="D2" s="47"/>
      <c r="E2" s="47"/>
      <c r="F2" s="47"/>
      <c r="G2" s="47"/>
      <c r="H2" s="47"/>
      <c r="I2" s="47"/>
      <c r="J2" s="47"/>
      <c r="K2" s="48" t="s">
        <v>11</v>
      </c>
      <c r="L2" s="48"/>
      <c r="M2" s="48"/>
    </row>
    <row r="3" spans="2:13" ht="15.6" x14ac:dyDescent="0.3">
      <c r="C3" s="47" t="s">
        <v>7</v>
      </c>
      <c r="D3" s="47"/>
      <c r="E3" s="47"/>
      <c r="F3" s="47"/>
      <c r="G3" s="47"/>
      <c r="H3" s="47"/>
      <c r="I3" s="47"/>
      <c r="J3" s="47"/>
      <c r="K3" s="48"/>
      <c r="L3" s="48"/>
      <c r="M3" s="48"/>
    </row>
    <row r="4" spans="2:13" ht="15" customHeight="1" x14ac:dyDescent="0.3">
      <c r="C4" s="49" t="s">
        <v>85</v>
      </c>
      <c r="D4" s="49"/>
      <c r="E4" s="49"/>
      <c r="F4" s="49"/>
      <c r="G4" s="49"/>
      <c r="H4" s="49"/>
      <c r="I4" s="49"/>
      <c r="J4" s="49"/>
      <c r="K4" s="50">
        <v>44569</v>
      </c>
      <c r="L4" s="50"/>
      <c r="M4" s="50"/>
    </row>
    <row r="5" spans="2:13" ht="15.6" x14ac:dyDescent="0.3">
      <c r="C5" s="51" t="s">
        <v>56</v>
      </c>
      <c r="D5" s="51"/>
      <c r="E5" s="51"/>
      <c r="F5" s="51"/>
      <c r="G5" s="51"/>
      <c r="H5" s="51"/>
      <c r="I5" s="51"/>
      <c r="J5" s="51"/>
      <c r="K5" s="50"/>
      <c r="L5" s="50"/>
      <c r="M5" s="50"/>
    </row>
    <row r="6" spans="2:13" ht="6" customHeight="1" x14ac:dyDescent="0.3">
      <c r="C6" s="2"/>
      <c r="D6" s="2"/>
      <c r="E6" s="2"/>
      <c r="F6" s="2"/>
      <c r="G6" s="2"/>
      <c r="H6" s="2"/>
      <c r="J6" s="2"/>
      <c r="K6" s="2"/>
      <c r="L6" s="2"/>
    </row>
    <row r="7" spans="2:13" ht="18.899999999999999" customHeight="1" x14ac:dyDescent="0.35">
      <c r="C7" s="41" t="s">
        <v>86</v>
      </c>
      <c r="D7" s="41"/>
      <c r="E7" s="41"/>
      <c r="F7" s="41"/>
      <c r="G7" s="41"/>
      <c r="H7" s="41"/>
      <c r="I7" s="41"/>
      <c r="J7" s="41"/>
      <c r="K7" s="54" t="s">
        <v>146</v>
      </c>
      <c r="L7" s="54"/>
      <c r="M7" s="54"/>
    </row>
    <row r="8" spans="2:13" ht="15.6" x14ac:dyDescent="0.3">
      <c r="B8" s="42" t="s">
        <v>84</v>
      </c>
      <c r="C8" s="42"/>
      <c r="D8" s="36"/>
      <c r="I8" s="20"/>
      <c r="K8" s="57" t="s">
        <v>71</v>
      </c>
      <c r="L8" s="57"/>
      <c r="M8" s="57"/>
    </row>
    <row r="9" spans="2:13" ht="15" customHeight="1" x14ac:dyDescent="0.3">
      <c r="B9" s="42"/>
      <c r="C9" s="42"/>
      <c r="D9" s="44" t="s">
        <v>58</v>
      </c>
      <c r="E9" s="44"/>
      <c r="F9" s="44"/>
      <c r="G9" s="44"/>
      <c r="H9" s="44"/>
      <c r="I9" s="44"/>
      <c r="J9" s="44"/>
      <c r="K9" s="45" t="s">
        <v>9</v>
      </c>
      <c r="L9" s="45"/>
      <c r="M9" s="4">
        <v>44569</v>
      </c>
    </row>
    <row r="10" spans="2:13" ht="15" customHeight="1" x14ac:dyDescent="0.3">
      <c r="D10" s="44"/>
      <c r="E10" s="44"/>
      <c r="F10" s="44"/>
      <c r="G10" s="44"/>
      <c r="H10" s="44"/>
      <c r="I10" s="44"/>
      <c r="J10" s="44"/>
      <c r="K10" s="45"/>
      <c r="L10" s="45"/>
      <c r="M10" s="5">
        <v>0.61805555555555558</v>
      </c>
    </row>
    <row r="11" spans="2:13" ht="28.5" customHeight="1" x14ac:dyDescent="0.3">
      <c r="B11" s="35" t="s">
        <v>0</v>
      </c>
      <c r="C11" s="35" t="s">
        <v>1</v>
      </c>
      <c r="D11" s="1" t="s">
        <v>27</v>
      </c>
      <c r="E11" s="1" t="s">
        <v>2</v>
      </c>
      <c r="F11" s="35" t="s">
        <v>3</v>
      </c>
      <c r="G11" s="1" t="s">
        <v>4</v>
      </c>
      <c r="H11" s="35" t="s">
        <v>5</v>
      </c>
      <c r="I11" s="1" t="s">
        <v>48</v>
      </c>
      <c r="J11" s="1" t="s">
        <v>62</v>
      </c>
      <c r="K11" s="35" t="s">
        <v>49</v>
      </c>
      <c r="L11" s="35" t="s">
        <v>6</v>
      </c>
      <c r="M11" s="35" t="s">
        <v>30</v>
      </c>
    </row>
    <row r="12" spans="2:13" x14ac:dyDescent="0.3">
      <c r="B12" s="13">
        <v>25</v>
      </c>
      <c r="C12" s="14" t="s">
        <v>65</v>
      </c>
      <c r="D12" s="10">
        <v>2009</v>
      </c>
      <c r="E12" s="10" t="s">
        <v>98</v>
      </c>
      <c r="F12" s="10" t="s">
        <v>23</v>
      </c>
      <c r="G12" s="10" t="s">
        <v>8</v>
      </c>
      <c r="H12" s="10" t="s">
        <v>17</v>
      </c>
      <c r="I12" s="10">
        <v>1</v>
      </c>
      <c r="J12" s="10">
        <v>1</v>
      </c>
      <c r="K12" s="10">
        <v>2</v>
      </c>
      <c r="L12" s="10">
        <v>1</v>
      </c>
      <c r="M12" s="14">
        <v>70</v>
      </c>
    </row>
    <row r="13" spans="2:13" x14ac:dyDescent="0.3">
      <c r="B13" s="13">
        <v>11</v>
      </c>
      <c r="C13" s="14" t="s">
        <v>88</v>
      </c>
      <c r="D13" s="10">
        <v>2010</v>
      </c>
      <c r="E13" s="10" t="s">
        <v>89</v>
      </c>
      <c r="F13" s="10" t="s">
        <v>36</v>
      </c>
      <c r="G13" s="10" t="s">
        <v>8</v>
      </c>
      <c r="H13" s="10" t="s">
        <v>90</v>
      </c>
      <c r="I13" s="10">
        <v>2</v>
      </c>
      <c r="J13" s="10">
        <v>2</v>
      </c>
      <c r="K13" s="10">
        <v>4</v>
      </c>
      <c r="L13" s="10">
        <v>2</v>
      </c>
      <c r="M13" s="14">
        <v>53</v>
      </c>
    </row>
    <row r="14" spans="2:13" x14ac:dyDescent="0.3">
      <c r="B14" s="13">
        <v>47</v>
      </c>
      <c r="C14" s="14" t="s">
        <v>115</v>
      </c>
      <c r="D14" s="10">
        <v>2008</v>
      </c>
      <c r="E14" s="10" t="s">
        <v>102</v>
      </c>
      <c r="F14" s="10" t="s">
        <v>103</v>
      </c>
      <c r="G14" s="10" t="s">
        <v>18</v>
      </c>
      <c r="H14" s="10" t="s">
        <v>17</v>
      </c>
      <c r="I14" s="10">
        <v>4</v>
      </c>
      <c r="J14" s="10">
        <v>3</v>
      </c>
      <c r="K14" s="10">
        <v>7</v>
      </c>
      <c r="L14" s="10">
        <v>3</v>
      </c>
      <c r="M14" s="14">
        <v>39</v>
      </c>
    </row>
    <row r="15" spans="2:13" x14ac:dyDescent="0.3">
      <c r="B15" s="13">
        <v>69</v>
      </c>
      <c r="C15" s="14" t="s">
        <v>67</v>
      </c>
      <c r="D15" s="10">
        <v>2011</v>
      </c>
      <c r="E15" s="10" t="s">
        <v>93</v>
      </c>
      <c r="F15" s="10" t="s">
        <v>52</v>
      </c>
      <c r="G15" s="10" t="s">
        <v>8</v>
      </c>
      <c r="H15" s="10" t="s">
        <v>17</v>
      </c>
      <c r="I15" s="10">
        <v>3</v>
      </c>
      <c r="J15" s="10">
        <v>4</v>
      </c>
      <c r="K15" s="10">
        <v>7</v>
      </c>
      <c r="L15" s="10">
        <v>4</v>
      </c>
      <c r="M15" s="14">
        <v>28</v>
      </c>
    </row>
    <row r="16" spans="2:13" x14ac:dyDescent="0.3">
      <c r="B16" s="13">
        <v>15</v>
      </c>
      <c r="C16" s="14" t="s">
        <v>50</v>
      </c>
      <c r="D16" s="10">
        <v>2011</v>
      </c>
      <c r="E16" s="10" t="s">
        <v>113</v>
      </c>
      <c r="F16" s="10" t="s">
        <v>32</v>
      </c>
      <c r="G16" s="10" t="s">
        <v>8</v>
      </c>
      <c r="H16" s="10" t="s">
        <v>19</v>
      </c>
      <c r="I16" s="10">
        <v>5</v>
      </c>
      <c r="J16" s="10">
        <v>5</v>
      </c>
      <c r="K16" s="10">
        <v>10</v>
      </c>
      <c r="L16" s="10">
        <v>5</v>
      </c>
      <c r="M16" s="14">
        <v>18</v>
      </c>
    </row>
    <row r="17" spans="2:13" x14ac:dyDescent="0.3">
      <c r="B17" s="13">
        <v>78</v>
      </c>
      <c r="C17" s="3" t="s">
        <v>38</v>
      </c>
      <c r="D17" s="10">
        <v>2007</v>
      </c>
      <c r="E17" s="10" t="s">
        <v>92</v>
      </c>
      <c r="F17" s="10" t="s">
        <v>41</v>
      </c>
      <c r="G17" s="10" t="s">
        <v>8</v>
      </c>
      <c r="H17" s="10" t="s">
        <v>53</v>
      </c>
      <c r="I17" s="10">
        <v>6</v>
      </c>
      <c r="J17" s="10">
        <v>7</v>
      </c>
      <c r="K17" s="10">
        <v>13</v>
      </c>
      <c r="L17" s="10">
        <v>6</v>
      </c>
      <c r="M17" s="14">
        <v>9</v>
      </c>
    </row>
    <row r="18" spans="2:13" ht="15" thickBot="1" x14ac:dyDescent="0.35">
      <c r="B18" s="13">
        <v>88</v>
      </c>
      <c r="C18" s="14" t="s">
        <v>40</v>
      </c>
      <c r="D18" s="10">
        <v>2009</v>
      </c>
      <c r="E18" s="10" t="s">
        <v>94</v>
      </c>
      <c r="F18" s="10" t="s">
        <v>54</v>
      </c>
      <c r="G18" s="10">
        <v>1</v>
      </c>
      <c r="H18" s="10" t="s">
        <v>59</v>
      </c>
      <c r="I18" s="10" t="s">
        <v>137</v>
      </c>
      <c r="J18" s="10" t="s">
        <v>137</v>
      </c>
      <c r="K18" s="10"/>
      <c r="L18" s="10">
        <v>7</v>
      </c>
      <c r="M18" s="14">
        <v>1</v>
      </c>
    </row>
    <row r="19" spans="2:13" ht="15" thickBot="1" x14ac:dyDescent="0.35">
      <c r="B19" s="7" t="s">
        <v>12</v>
      </c>
      <c r="C19" s="8">
        <v>7</v>
      </c>
      <c r="D19" s="8" t="s">
        <v>147</v>
      </c>
      <c r="E19" s="8"/>
      <c r="F19" s="8"/>
      <c r="G19" s="8"/>
      <c r="H19" s="8"/>
      <c r="I19" s="8"/>
      <c r="J19" s="8"/>
      <c r="K19" s="8"/>
      <c r="L19" s="8"/>
      <c r="M19" s="16">
        <v>70</v>
      </c>
    </row>
    <row r="21" spans="2:13" x14ac:dyDescent="0.3">
      <c r="C21" s="6" t="s">
        <v>13</v>
      </c>
      <c r="E21" s="29" t="s">
        <v>116</v>
      </c>
    </row>
    <row r="22" spans="2:13" x14ac:dyDescent="0.3">
      <c r="E22" s="26" t="s">
        <v>117</v>
      </c>
      <c r="H22" t="s">
        <v>15</v>
      </c>
      <c r="K22" s="29" t="s">
        <v>76</v>
      </c>
    </row>
    <row r="23" spans="2:13" x14ac:dyDescent="0.3">
      <c r="C23" s="6" t="s">
        <v>14</v>
      </c>
      <c r="E23" s="26" t="s">
        <v>118</v>
      </c>
      <c r="K23" s="26" t="s">
        <v>120</v>
      </c>
    </row>
    <row r="24" spans="2:13" x14ac:dyDescent="0.3">
      <c r="E24" s="26" t="s">
        <v>119</v>
      </c>
    </row>
  </sheetData>
  <mergeCells count="12">
    <mergeCell ref="B8:C9"/>
    <mergeCell ref="K2:M3"/>
    <mergeCell ref="K4:M5"/>
    <mergeCell ref="K8:M8"/>
    <mergeCell ref="K9:L10"/>
    <mergeCell ref="D9:J10"/>
    <mergeCell ref="C2:J2"/>
    <mergeCell ref="C3:J3"/>
    <mergeCell ref="C4:J4"/>
    <mergeCell ref="C5:J5"/>
    <mergeCell ref="C7:J7"/>
    <mergeCell ref="K7:M7"/>
  </mergeCells>
  <phoneticPr fontId="10" type="noConversion"/>
  <dataValidations count="1">
    <dataValidation type="list" allowBlank="1" showInputMessage="1" sqref="C12:C18" xr:uid="{BE97DFCE-D768-46E1-8FFD-472F81AA497C}">
      <formula1>#REF!</formula1>
    </dataValidation>
  </dataValidations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3B0F-D9DF-421D-98DD-9990C8089646}">
  <sheetPr>
    <pageSetUpPr fitToPage="1"/>
  </sheetPr>
  <dimension ref="B2:M23"/>
  <sheetViews>
    <sheetView view="pageBreakPreview" zoomScale="110" zoomScaleNormal="100" zoomScaleSheetLayoutView="110" zoomScalePageLayoutView="58" workbookViewId="0">
      <selection activeCell="K6" sqref="K6"/>
    </sheetView>
  </sheetViews>
  <sheetFormatPr defaultRowHeight="14.4" x14ac:dyDescent="0.3"/>
  <cols>
    <col min="1" max="1" width="3.6640625" customWidth="1"/>
    <col min="2" max="2" width="7.88671875" bestFit="1" customWidth="1"/>
    <col min="3" max="3" width="26.44140625" bestFit="1" customWidth="1"/>
    <col min="4" max="4" width="13.109375" customWidth="1"/>
    <col min="5" max="5" width="16.5546875" customWidth="1"/>
    <col min="6" max="6" width="29.109375" hidden="1" customWidth="1"/>
    <col min="7" max="7" width="12.44140625" customWidth="1"/>
    <col min="8" max="8" width="30" customWidth="1"/>
    <col min="9" max="10" width="8.33203125" customWidth="1"/>
    <col min="11" max="12" width="8.6640625" customWidth="1"/>
    <col min="13" max="13" width="10.6640625" customWidth="1"/>
  </cols>
  <sheetData>
    <row r="2" spans="2:13" ht="15.6" x14ac:dyDescent="0.3">
      <c r="C2" s="47" t="s">
        <v>28</v>
      </c>
      <c r="D2" s="47"/>
      <c r="E2" s="47"/>
      <c r="F2" s="47"/>
      <c r="G2" s="47"/>
      <c r="H2" s="47"/>
      <c r="I2" s="47"/>
      <c r="J2" s="47"/>
      <c r="K2" s="48" t="s">
        <v>11</v>
      </c>
      <c r="L2" s="48"/>
      <c r="M2" s="48"/>
    </row>
    <row r="3" spans="2:13" ht="15.6" x14ac:dyDescent="0.3">
      <c r="C3" s="47" t="s">
        <v>7</v>
      </c>
      <c r="D3" s="47"/>
      <c r="E3" s="47"/>
      <c r="F3" s="47"/>
      <c r="G3" s="47"/>
      <c r="H3" s="47"/>
      <c r="I3" s="47"/>
      <c r="J3" s="47"/>
      <c r="K3" s="48"/>
      <c r="L3" s="48"/>
      <c r="M3" s="48"/>
    </row>
    <row r="4" spans="2:13" ht="15" customHeight="1" x14ac:dyDescent="0.3">
      <c r="C4" s="49" t="s">
        <v>85</v>
      </c>
      <c r="D4" s="49"/>
      <c r="E4" s="49"/>
      <c r="F4" s="49"/>
      <c r="G4" s="49"/>
      <c r="H4" s="49"/>
      <c r="I4" s="49"/>
      <c r="J4" s="49"/>
      <c r="K4" s="50">
        <v>44569</v>
      </c>
      <c r="L4" s="50"/>
      <c r="M4" s="50"/>
    </row>
    <row r="5" spans="2:13" ht="15.6" x14ac:dyDescent="0.3">
      <c r="C5" s="51" t="s">
        <v>56</v>
      </c>
      <c r="D5" s="51"/>
      <c r="E5" s="51"/>
      <c r="F5" s="51"/>
      <c r="G5" s="51"/>
      <c r="H5" s="51"/>
      <c r="I5" s="51"/>
      <c r="J5" s="51"/>
      <c r="K5" s="50"/>
      <c r="L5" s="50"/>
      <c r="M5" s="50"/>
    </row>
    <row r="6" spans="2:13" ht="6" customHeight="1" x14ac:dyDescent="0.3">
      <c r="C6" s="2"/>
      <c r="D6" s="2"/>
      <c r="E6" s="2"/>
      <c r="F6" s="2"/>
      <c r="G6" s="2"/>
      <c r="H6" s="2"/>
      <c r="J6" s="2"/>
      <c r="K6" s="2"/>
      <c r="L6" s="2"/>
    </row>
    <row r="7" spans="2:13" ht="18.899999999999999" customHeight="1" x14ac:dyDescent="0.35">
      <c r="C7" s="41" t="s">
        <v>86</v>
      </c>
      <c r="D7" s="41"/>
      <c r="E7" s="41"/>
      <c r="F7" s="41"/>
      <c r="G7" s="41"/>
      <c r="H7" s="41"/>
      <c r="I7" s="41"/>
      <c r="J7" s="41"/>
      <c r="K7" s="54" t="s">
        <v>146</v>
      </c>
      <c r="L7" s="54"/>
      <c r="M7" s="54"/>
    </row>
    <row r="8" spans="2:13" ht="15.6" x14ac:dyDescent="0.3">
      <c r="B8" s="42" t="s">
        <v>84</v>
      </c>
      <c r="C8" s="42"/>
      <c r="D8" s="36"/>
      <c r="I8" s="20"/>
      <c r="K8" s="57" t="s">
        <v>78</v>
      </c>
      <c r="L8" s="57"/>
      <c r="M8" s="57"/>
    </row>
    <row r="9" spans="2:13" ht="15" customHeight="1" x14ac:dyDescent="0.3">
      <c r="B9" s="42"/>
      <c r="C9" s="42"/>
      <c r="D9" s="44" t="s">
        <v>58</v>
      </c>
      <c r="E9" s="44"/>
      <c r="F9" s="44"/>
      <c r="G9" s="44"/>
      <c r="H9" s="44"/>
      <c r="I9" s="44"/>
      <c r="J9" s="44"/>
      <c r="K9" s="45" t="s">
        <v>9</v>
      </c>
      <c r="L9" s="45"/>
      <c r="M9" s="4">
        <v>44569</v>
      </c>
    </row>
    <row r="10" spans="2:13" ht="15" customHeight="1" x14ac:dyDescent="0.3">
      <c r="D10" s="44"/>
      <c r="E10" s="44"/>
      <c r="F10" s="44"/>
      <c r="G10" s="44"/>
      <c r="H10" s="44"/>
      <c r="I10" s="44"/>
      <c r="J10" s="44"/>
      <c r="K10" s="45"/>
      <c r="L10" s="45"/>
      <c r="M10" s="5">
        <v>0.61805555555555558</v>
      </c>
    </row>
    <row r="11" spans="2:13" ht="28.5" customHeight="1" x14ac:dyDescent="0.3">
      <c r="B11" s="35" t="s">
        <v>0</v>
      </c>
      <c r="C11" s="35" t="s">
        <v>1</v>
      </c>
      <c r="D11" s="1" t="s">
        <v>27</v>
      </c>
      <c r="E11" s="1" t="s">
        <v>2</v>
      </c>
      <c r="F11" s="35" t="s">
        <v>3</v>
      </c>
      <c r="G11" s="1" t="s">
        <v>4</v>
      </c>
      <c r="H11" s="35" t="s">
        <v>5</v>
      </c>
      <c r="I11" s="1" t="s">
        <v>48</v>
      </c>
      <c r="J11" s="1" t="s">
        <v>62</v>
      </c>
      <c r="K11" s="35" t="s">
        <v>49</v>
      </c>
      <c r="L11" s="35" t="s">
        <v>6</v>
      </c>
      <c r="M11" s="35" t="s">
        <v>30</v>
      </c>
    </row>
    <row r="12" spans="2:13" x14ac:dyDescent="0.3">
      <c r="B12" s="13">
        <v>15</v>
      </c>
      <c r="C12" s="3" t="s">
        <v>64</v>
      </c>
      <c r="D12" s="10">
        <v>2006</v>
      </c>
      <c r="E12" s="11" t="s">
        <v>112</v>
      </c>
      <c r="F12" s="10" t="s">
        <v>32</v>
      </c>
      <c r="G12" s="10" t="s">
        <v>8</v>
      </c>
      <c r="H12" s="10" t="s">
        <v>19</v>
      </c>
      <c r="I12" s="10">
        <v>3</v>
      </c>
      <c r="J12" s="10">
        <v>1</v>
      </c>
      <c r="K12" s="10">
        <v>4</v>
      </c>
      <c r="L12" s="10">
        <v>1</v>
      </c>
      <c r="M12" s="14">
        <v>60</v>
      </c>
    </row>
    <row r="13" spans="2:13" x14ac:dyDescent="0.3">
      <c r="B13" s="13">
        <v>11</v>
      </c>
      <c r="C13" s="3" t="s">
        <v>20</v>
      </c>
      <c r="D13" s="10">
        <v>2007</v>
      </c>
      <c r="E13" s="11" t="s">
        <v>114</v>
      </c>
      <c r="F13" s="10" t="s">
        <v>32</v>
      </c>
      <c r="G13" s="10">
        <v>3</v>
      </c>
      <c r="H13" s="10" t="s">
        <v>19</v>
      </c>
      <c r="I13" s="10">
        <v>2</v>
      </c>
      <c r="J13" s="10">
        <v>2</v>
      </c>
      <c r="K13" s="10">
        <v>4</v>
      </c>
      <c r="L13" s="10">
        <v>2</v>
      </c>
      <c r="M13" s="14">
        <v>43</v>
      </c>
    </row>
    <row r="14" spans="2:13" x14ac:dyDescent="0.3">
      <c r="B14" s="13">
        <v>41</v>
      </c>
      <c r="C14" s="3" t="s">
        <v>37</v>
      </c>
      <c r="D14" s="10">
        <v>2006</v>
      </c>
      <c r="E14" s="11" t="s">
        <v>141</v>
      </c>
      <c r="F14" s="10" t="s">
        <v>23</v>
      </c>
      <c r="G14" s="10" t="s">
        <v>8</v>
      </c>
      <c r="H14" s="10" t="s">
        <v>17</v>
      </c>
      <c r="I14" s="10">
        <v>1</v>
      </c>
      <c r="J14" s="10">
        <v>3</v>
      </c>
      <c r="K14" s="10">
        <v>4</v>
      </c>
      <c r="L14" s="10">
        <v>3</v>
      </c>
      <c r="M14" s="14">
        <v>30</v>
      </c>
    </row>
    <row r="15" spans="2:13" x14ac:dyDescent="0.3">
      <c r="B15" s="13">
        <v>27</v>
      </c>
      <c r="C15" s="14" t="s">
        <v>22</v>
      </c>
      <c r="D15" s="10">
        <v>2008</v>
      </c>
      <c r="E15" s="11" t="s">
        <v>139</v>
      </c>
      <c r="F15" s="10" t="s">
        <v>32</v>
      </c>
      <c r="G15" s="10" t="s">
        <v>18</v>
      </c>
      <c r="H15" s="10" t="s">
        <v>63</v>
      </c>
      <c r="I15" s="10">
        <v>5</v>
      </c>
      <c r="J15" s="10">
        <v>4</v>
      </c>
      <c r="K15" s="10">
        <v>9</v>
      </c>
      <c r="L15" s="10">
        <v>4</v>
      </c>
      <c r="M15" s="14">
        <v>19</v>
      </c>
    </row>
    <row r="16" spans="2:13" x14ac:dyDescent="0.3">
      <c r="B16" s="13">
        <v>17</v>
      </c>
      <c r="C16" s="14" t="s">
        <v>21</v>
      </c>
      <c r="D16" s="10">
        <v>2009</v>
      </c>
      <c r="E16" s="11" t="s">
        <v>107</v>
      </c>
      <c r="F16" s="10" t="s">
        <v>32</v>
      </c>
      <c r="G16" s="10">
        <v>3</v>
      </c>
      <c r="H16" s="10" t="s">
        <v>106</v>
      </c>
      <c r="I16" s="10">
        <v>4</v>
      </c>
      <c r="J16" s="10">
        <v>5</v>
      </c>
      <c r="K16" s="10">
        <v>9</v>
      </c>
      <c r="L16" s="10">
        <v>5</v>
      </c>
      <c r="M16" s="14">
        <v>10</v>
      </c>
    </row>
    <row r="17" spans="2:13" ht="15" thickBot="1" x14ac:dyDescent="0.35">
      <c r="B17" s="13">
        <v>14</v>
      </c>
      <c r="C17" s="14" t="s">
        <v>57</v>
      </c>
      <c r="D17" s="10">
        <v>2005</v>
      </c>
      <c r="E17" s="11" t="s">
        <v>140</v>
      </c>
      <c r="F17" s="10" t="s">
        <v>32</v>
      </c>
      <c r="G17" s="10" t="s">
        <v>8</v>
      </c>
      <c r="H17" s="10" t="s">
        <v>63</v>
      </c>
      <c r="I17" s="10">
        <v>6</v>
      </c>
      <c r="J17" s="10">
        <v>6</v>
      </c>
      <c r="K17" s="10">
        <v>12</v>
      </c>
      <c r="L17" s="10">
        <v>6</v>
      </c>
      <c r="M17" s="14">
        <v>1</v>
      </c>
    </row>
    <row r="18" spans="2:13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8"/>
      <c r="J18" s="8"/>
      <c r="K18" s="8"/>
      <c r="L18" s="8"/>
      <c r="M18" s="16">
        <v>60</v>
      </c>
    </row>
    <row r="20" spans="2:13" x14ac:dyDescent="0.3">
      <c r="C20" s="6" t="s">
        <v>13</v>
      </c>
      <c r="E20" s="29" t="s">
        <v>116</v>
      </c>
    </row>
    <row r="21" spans="2:13" x14ac:dyDescent="0.3">
      <c r="E21" s="26" t="s">
        <v>117</v>
      </c>
      <c r="H21" t="s">
        <v>15</v>
      </c>
      <c r="K21" s="29" t="s">
        <v>76</v>
      </c>
    </row>
    <row r="22" spans="2:13" x14ac:dyDescent="0.3">
      <c r="C22" s="6" t="s">
        <v>14</v>
      </c>
      <c r="E22" s="26" t="s">
        <v>118</v>
      </c>
      <c r="K22" s="26" t="s">
        <v>120</v>
      </c>
    </row>
    <row r="23" spans="2:13" x14ac:dyDescent="0.3">
      <c r="E23" s="26" t="s">
        <v>119</v>
      </c>
    </row>
  </sheetData>
  <mergeCells count="12">
    <mergeCell ref="C2:J2"/>
    <mergeCell ref="K2:M3"/>
    <mergeCell ref="C3:J3"/>
    <mergeCell ref="C4:J4"/>
    <mergeCell ref="K4:M5"/>
    <mergeCell ref="C5:J5"/>
    <mergeCell ref="C7:J7"/>
    <mergeCell ref="K7:M7"/>
    <mergeCell ref="B8:C9"/>
    <mergeCell ref="K8:M8"/>
    <mergeCell ref="D9:J10"/>
    <mergeCell ref="K9:L10"/>
  </mergeCells>
  <dataValidations count="1">
    <dataValidation type="list" allowBlank="1" showInputMessage="1" sqref="C12:C17" xr:uid="{B2D3E465-2106-470F-B9A1-894883131552}">
      <formula1>#REF!</formula1>
    </dataValidation>
  </dataValidations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62FA7-DD98-480F-AD72-CC6ADED55C36}">
  <sheetPr>
    <pageSetUpPr fitToPage="1"/>
  </sheetPr>
  <dimension ref="B2:M23"/>
  <sheetViews>
    <sheetView tabSelected="1" view="pageBreakPreview" zoomScale="110" zoomScaleNormal="100" zoomScaleSheetLayoutView="110" zoomScalePageLayoutView="58" workbookViewId="0">
      <selection activeCell="K6" sqref="K6"/>
    </sheetView>
  </sheetViews>
  <sheetFormatPr defaultRowHeight="14.4" x14ac:dyDescent="0.3"/>
  <cols>
    <col min="1" max="1" width="3.6640625" customWidth="1"/>
    <col min="2" max="2" width="7.88671875" bestFit="1" customWidth="1"/>
    <col min="3" max="3" width="26.44140625" bestFit="1" customWidth="1"/>
    <col min="4" max="4" width="13.109375" customWidth="1"/>
    <col min="5" max="5" width="16.5546875" customWidth="1"/>
    <col min="6" max="6" width="29.109375" hidden="1" customWidth="1"/>
    <col min="7" max="7" width="12.44140625" customWidth="1"/>
    <col min="8" max="8" width="30" customWidth="1"/>
    <col min="9" max="10" width="8.33203125" customWidth="1"/>
    <col min="11" max="12" width="8.6640625" customWidth="1"/>
    <col min="13" max="13" width="10.6640625" customWidth="1"/>
  </cols>
  <sheetData>
    <row r="2" spans="2:13" ht="15.6" x14ac:dyDescent="0.3">
      <c r="C2" s="47" t="s">
        <v>28</v>
      </c>
      <c r="D2" s="47"/>
      <c r="E2" s="47"/>
      <c r="F2" s="47"/>
      <c r="G2" s="47"/>
      <c r="H2" s="47"/>
      <c r="I2" s="47"/>
      <c r="J2" s="47"/>
      <c r="K2" s="48" t="s">
        <v>11</v>
      </c>
      <c r="L2" s="48"/>
      <c r="M2" s="48"/>
    </row>
    <row r="3" spans="2:13" ht="15.6" x14ac:dyDescent="0.3">
      <c r="C3" s="47" t="s">
        <v>7</v>
      </c>
      <c r="D3" s="47"/>
      <c r="E3" s="47"/>
      <c r="F3" s="47"/>
      <c r="G3" s="47"/>
      <c r="H3" s="47"/>
      <c r="I3" s="47"/>
      <c r="J3" s="47"/>
      <c r="K3" s="48"/>
      <c r="L3" s="48"/>
      <c r="M3" s="48"/>
    </row>
    <row r="4" spans="2:13" ht="15" customHeight="1" x14ac:dyDescent="0.3">
      <c r="C4" s="49" t="s">
        <v>85</v>
      </c>
      <c r="D4" s="49"/>
      <c r="E4" s="49"/>
      <c r="F4" s="49"/>
      <c r="G4" s="49"/>
      <c r="H4" s="49"/>
      <c r="I4" s="49"/>
      <c r="J4" s="49"/>
      <c r="K4" s="50">
        <v>44569</v>
      </c>
      <c r="L4" s="50"/>
      <c r="M4" s="50"/>
    </row>
    <row r="5" spans="2:13" ht="15.6" x14ac:dyDescent="0.3">
      <c r="C5" s="51" t="s">
        <v>56</v>
      </c>
      <c r="D5" s="51"/>
      <c r="E5" s="51"/>
      <c r="F5" s="51"/>
      <c r="G5" s="51"/>
      <c r="H5" s="51"/>
      <c r="I5" s="51"/>
      <c r="J5" s="51"/>
      <c r="K5" s="50"/>
      <c r="L5" s="50"/>
      <c r="M5" s="50"/>
    </row>
    <row r="6" spans="2:13" ht="6" customHeight="1" x14ac:dyDescent="0.3">
      <c r="C6" s="2"/>
      <c r="D6" s="2"/>
      <c r="E6" s="2"/>
      <c r="F6" s="2"/>
      <c r="G6" s="2"/>
      <c r="H6" s="2"/>
      <c r="J6" s="2"/>
      <c r="K6" s="2"/>
      <c r="L6" s="2"/>
    </row>
    <row r="7" spans="2:13" ht="18.899999999999999" customHeight="1" x14ac:dyDescent="0.35">
      <c r="C7" s="41" t="s">
        <v>86</v>
      </c>
      <c r="D7" s="41"/>
      <c r="E7" s="41"/>
      <c r="F7" s="41"/>
      <c r="G7" s="41"/>
      <c r="H7" s="41"/>
      <c r="I7" s="41"/>
      <c r="J7" s="41"/>
      <c r="K7" s="54" t="s">
        <v>146</v>
      </c>
      <c r="L7" s="54"/>
      <c r="M7" s="54"/>
    </row>
    <row r="8" spans="2:13" ht="15.6" x14ac:dyDescent="0.3">
      <c r="B8" s="42" t="s">
        <v>84</v>
      </c>
      <c r="C8" s="42"/>
      <c r="D8" s="36"/>
      <c r="I8" s="20"/>
      <c r="K8" s="57" t="s">
        <v>81</v>
      </c>
      <c r="L8" s="57"/>
      <c r="M8" s="57"/>
    </row>
    <row r="9" spans="2:13" ht="15" customHeight="1" x14ac:dyDescent="0.3">
      <c r="B9" s="42"/>
      <c r="C9" s="42"/>
      <c r="D9" s="44" t="s">
        <v>58</v>
      </c>
      <c r="E9" s="44"/>
      <c r="F9" s="44"/>
      <c r="G9" s="44"/>
      <c r="H9" s="44"/>
      <c r="I9" s="44"/>
      <c r="J9" s="44"/>
      <c r="K9" s="45" t="s">
        <v>9</v>
      </c>
      <c r="L9" s="45"/>
      <c r="M9" s="4">
        <v>44569</v>
      </c>
    </row>
    <row r="10" spans="2:13" ht="15" customHeight="1" x14ac:dyDescent="0.3">
      <c r="D10" s="44"/>
      <c r="E10" s="44"/>
      <c r="F10" s="44"/>
      <c r="G10" s="44"/>
      <c r="H10" s="44"/>
      <c r="I10" s="44"/>
      <c r="J10" s="44"/>
      <c r="K10" s="45"/>
      <c r="L10" s="45"/>
      <c r="M10" s="5">
        <v>0.61805555555555558</v>
      </c>
    </row>
    <row r="11" spans="2:13" ht="28.5" customHeight="1" x14ac:dyDescent="0.3">
      <c r="B11" s="35" t="s">
        <v>0</v>
      </c>
      <c r="C11" s="35" t="s">
        <v>1</v>
      </c>
      <c r="D11" s="1" t="s">
        <v>27</v>
      </c>
      <c r="E11" s="1" t="s">
        <v>2</v>
      </c>
      <c r="F11" s="35" t="s">
        <v>3</v>
      </c>
      <c r="G11" s="1" t="s">
        <v>4</v>
      </c>
      <c r="H11" s="35" t="s">
        <v>5</v>
      </c>
      <c r="I11" s="1" t="s">
        <v>48</v>
      </c>
      <c r="J11" s="1" t="s">
        <v>62</v>
      </c>
      <c r="K11" s="35" t="s">
        <v>49</v>
      </c>
      <c r="L11" s="35" t="s">
        <v>6</v>
      </c>
      <c r="M11" s="35" t="s">
        <v>30</v>
      </c>
    </row>
    <row r="12" spans="2:13" x14ac:dyDescent="0.3">
      <c r="B12" s="13">
        <v>76</v>
      </c>
      <c r="C12" s="3" t="s">
        <v>66</v>
      </c>
      <c r="D12" s="10">
        <v>2009</v>
      </c>
      <c r="E12" s="11" t="s">
        <v>109</v>
      </c>
      <c r="F12" s="10" t="s">
        <v>32</v>
      </c>
      <c r="G12" s="10" t="s">
        <v>18</v>
      </c>
      <c r="H12" s="10" t="s">
        <v>17</v>
      </c>
      <c r="I12" s="10">
        <v>1</v>
      </c>
      <c r="J12" s="10">
        <v>1</v>
      </c>
      <c r="K12" s="10">
        <v>2</v>
      </c>
      <c r="L12" s="10">
        <v>1</v>
      </c>
      <c r="M12" s="14">
        <v>60</v>
      </c>
    </row>
    <row r="13" spans="2:13" x14ac:dyDescent="0.3">
      <c r="B13" s="13">
        <v>37</v>
      </c>
      <c r="C13" s="14" t="s">
        <v>73</v>
      </c>
      <c r="D13" s="10">
        <v>2009</v>
      </c>
      <c r="E13" s="11" t="s">
        <v>142</v>
      </c>
      <c r="F13" s="10" t="s">
        <v>32</v>
      </c>
      <c r="G13" s="10" t="s">
        <v>8</v>
      </c>
      <c r="H13" s="10" t="s">
        <v>63</v>
      </c>
      <c r="I13" s="10">
        <v>3</v>
      </c>
      <c r="J13" s="10">
        <v>2</v>
      </c>
      <c r="K13" s="10">
        <v>5</v>
      </c>
      <c r="L13" s="10">
        <v>2</v>
      </c>
      <c r="M13" s="14">
        <v>43</v>
      </c>
    </row>
    <row r="14" spans="2:13" x14ac:dyDescent="0.3">
      <c r="B14" s="13">
        <v>14</v>
      </c>
      <c r="C14" s="14" t="s">
        <v>57</v>
      </c>
      <c r="D14" s="10">
        <v>2005</v>
      </c>
      <c r="E14" s="11" t="s">
        <v>140</v>
      </c>
      <c r="F14" s="10" t="s">
        <v>32</v>
      </c>
      <c r="G14" s="10" t="s">
        <v>8</v>
      </c>
      <c r="H14" s="10" t="s">
        <v>63</v>
      </c>
      <c r="I14" s="10">
        <v>2</v>
      </c>
      <c r="J14" s="10">
        <v>3</v>
      </c>
      <c r="K14" s="10">
        <v>5</v>
      </c>
      <c r="L14" s="10">
        <v>3</v>
      </c>
      <c r="M14" s="14">
        <v>30</v>
      </c>
    </row>
    <row r="15" spans="2:13" x14ac:dyDescent="0.3">
      <c r="B15" s="13">
        <v>17</v>
      </c>
      <c r="C15" s="40" t="s">
        <v>21</v>
      </c>
      <c r="D15" s="10">
        <v>2009</v>
      </c>
      <c r="E15" s="11" t="s">
        <v>107</v>
      </c>
      <c r="F15" s="10" t="s">
        <v>32</v>
      </c>
      <c r="G15" s="10">
        <v>3</v>
      </c>
      <c r="H15" s="10" t="s">
        <v>106</v>
      </c>
      <c r="I15" s="10">
        <v>4</v>
      </c>
      <c r="J15" s="10">
        <v>4</v>
      </c>
      <c r="K15" s="10">
        <v>8</v>
      </c>
      <c r="L15" s="10">
        <v>4</v>
      </c>
      <c r="M15" s="14">
        <v>19</v>
      </c>
    </row>
    <row r="16" spans="2:13" x14ac:dyDescent="0.3">
      <c r="B16" s="13">
        <v>27</v>
      </c>
      <c r="C16" s="40" t="s">
        <v>22</v>
      </c>
      <c r="D16" s="10">
        <v>2008</v>
      </c>
      <c r="E16" s="11" t="s">
        <v>139</v>
      </c>
      <c r="F16" s="10" t="s">
        <v>32</v>
      </c>
      <c r="G16" s="10" t="s">
        <v>18</v>
      </c>
      <c r="H16" s="10" t="s">
        <v>63</v>
      </c>
      <c r="I16" s="10">
        <v>6</v>
      </c>
      <c r="J16" s="10">
        <v>5</v>
      </c>
      <c r="K16" s="10">
        <v>11</v>
      </c>
      <c r="L16" s="10">
        <v>5</v>
      </c>
      <c r="M16" s="14">
        <v>10</v>
      </c>
    </row>
    <row r="17" spans="2:13" ht="15" thickBot="1" x14ac:dyDescent="0.35">
      <c r="B17" s="13">
        <v>41</v>
      </c>
      <c r="C17" s="40" t="s">
        <v>37</v>
      </c>
      <c r="D17" s="10">
        <v>2006</v>
      </c>
      <c r="E17" s="11" t="s">
        <v>141</v>
      </c>
      <c r="F17" s="10" t="s">
        <v>23</v>
      </c>
      <c r="G17" s="10" t="s">
        <v>8</v>
      </c>
      <c r="H17" s="10" t="s">
        <v>17</v>
      </c>
      <c r="I17" s="10">
        <v>5</v>
      </c>
      <c r="J17" s="10">
        <v>6</v>
      </c>
      <c r="K17" s="10">
        <v>11</v>
      </c>
      <c r="L17" s="10">
        <v>6</v>
      </c>
      <c r="M17" s="14">
        <v>1</v>
      </c>
    </row>
    <row r="18" spans="2:13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8"/>
      <c r="J18" s="8"/>
      <c r="K18" s="8"/>
      <c r="L18" s="8"/>
      <c r="M18" s="16">
        <v>60</v>
      </c>
    </row>
    <row r="20" spans="2:13" x14ac:dyDescent="0.3">
      <c r="C20" s="6" t="s">
        <v>13</v>
      </c>
      <c r="E20" s="29" t="s">
        <v>116</v>
      </c>
    </row>
    <row r="21" spans="2:13" x14ac:dyDescent="0.3">
      <c r="E21" s="26" t="s">
        <v>117</v>
      </c>
      <c r="H21" t="s">
        <v>15</v>
      </c>
      <c r="K21" s="29" t="s">
        <v>76</v>
      </c>
    </row>
    <row r="22" spans="2:13" x14ac:dyDescent="0.3">
      <c r="C22" s="6" t="s">
        <v>14</v>
      </c>
      <c r="E22" s="26" t="s">
        <v>118</v>
      </c>
      <c r="K22" s="26" t="s">
        <v>120</v>
      </c>
    </row>
    <row r="23" spans="2:13" x14ac:dyDescent="0.3">
      <c r="E23" s="26" t="s">
        <v>119</v>
      </c>
    </row>
  </sheetData>
  <mergeCells count="12">
    <mergeCell ref="C2:J2"/>
    <mergeCell ref="K2:M3"/>
    <mergeCell ref="C3:J3"/>
    <mergeCell ref="C4:J4"/>
    <mergeCell ref="K4:M5"/>
    <mergeCell ref="C5:J5"/>
    <mergeCell ref="C7:J7"/>
    <mergeCell ref="K7:M7"/>
    <mergeCell ref="B8:C9"/>
    <mergeCell ref="K8:M8"/>
    <mergeCell ref="D9:J10"/>
    <mergeCell ref="K9:L10"/>
  </mergeCells>
  <dataValidations count="1">
    <dataValidation type="list" allowBlank="1" showInputMessage="1" sqref="C12:C17" xr:uid="{58327E73-5CF2-49C9-BB89-6F8C340A79F6}">
      <formula1>#REF!</formula1>
    </dataValidation>
  </dataValidations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F162-FB69-4BB8-AB3E-B2096EDF35AF}">
  <sheetPr>
    <pageSetUpPr fitToPage="1"/>
  </sheetPr>
  <dimension ref="B2:I24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8.6640625" customWidth="1"/>
    <col min="3" max="3" width="28.6640625" customWidth="1"/>
    <col min="4" max="4" width="18.6640625" customWidth="1"/>
    <col min="5" max="5" width="32.6640625" hidden="1" customWidth="1"/>
    <col min="6" max="6" width="14.6640625" customWidth="1"/>
    <col min="7" max="7" width="40.6640625" customWidth="1"/>
    <col min="8" max="8" width="18.6640625" customWidth="1"/>
    <col min="9" max="9" width="12.6640625" customWidth="1"/>
  </cols>
  <sheetData>
    <row r="2" spans="2:9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9" ht="15.6" x14ac:dyDescent="0.3">
      <c r="C3" s="47" t="s">
        <v>7</v>
      </c>
      <c r="D3" s="47"/>
      <c r="E3" s="47"/>
      <c r="F3" s="47"/>
      <c r="G3" s="47"/>
      <c r="H3" s="48"/>
      <c r="I3" s="48"/>
    </row>
    <row r="4" spans="2:9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9" ht="15.6" x14ac:dyDescent="0.3">
      <c r="C5" s="51" t="s">
        <v>56</v>
      </c>
      <c r="D5" s="51"/>
      <c r="E5" s="51"/>
      <c r="F5" s="51"/>
      <c r="G5" s="51"/>
      <c r="H5" s="50"/>
      <c r="I5" s="50"/>
    </row>
    <row r="6" spans="2:9" ht="6" customHeight="1" x14ac:dyDescent="0.3">
      <c r="C6" s="2"/>
      <c r="D6" s="2"/>
      <c r="E6" s="2"/>
      <c r="F6" s="2"/>
      <c r="G6" s="2"/>
      <c r="H6" s="2"/>
    </row>
    <row r="7" spans="2:9" ht="18.899999999999999" customHeight="1" x14ac:dyDescent="0.35">
      <c r="C7" s="41" t="s">
        <v>86</v>
      </c>
      <c r="D7" s="41"/>
      <c r="E7" s="41"/>
      <c r="F7" s="41"/>
      <c r="G7" s="41"/>
      <c r="H7" s="52" t="s">
        <v>31</v>
      </c>
      <c r="I7" s="52"/>
    </row>
    <row r="8" spans="2:9" ht="15.6" x14ac:dyDescent="0.3">
      <c r="B8" s="42" t="s">
        <v>84</v>
      </c>
      <c r="C8" s="42"/>
      <c r="G8" s="20"/>
      <c r="H8" s="43" t="s">
        <v>71</v>
      </c>
      <c r="I8" s="43"/>
    </row>
    <row r="9" spans="2:9" ht="15" customHeight="1" x14ac:dyDescent="0.3">
      <c r="B9" s="42"/>
      <c r="C9" s="42"/>
      <c r="D9" s="44" t="s">
        <v>42</v>
      </c>
      <c r="E9" s="44"/>
      <c r="F9" s="44"/>
      <c r="G9" s="44"/>
      <c r="H9" s="45" t="s">
        <v>9</v>
      </c>
      <c r="I9" s="4">
        <v>44569</v>
      </c>
    </row>
    <row r="10" spans="2:9" ht="15" customHeight="1" x14ac:dyDescent="0.3">
      <c r="D10" s="44"/>
      <c r="E10" s="44"/>
      <c r="F10" s="44"/>
      <c r="G10" s="44"/>
      <c r="H10" s="45"/>
      <c r="I10" s="5">
        <v>0.4513888888888889</v>
      </c>
    </row>
    <row r="11" spans="2:9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5</v>
      </c>
      <c r="H11" s="35" t="s">
        <v>16</v>
      </c>
      <c r="I11" s="1" t="s">
        <v>29</v>
      </c>
    </row>
    <row r="12" spans="2:9" x14ac:dyDescent="0.3">
      <c r="B12" s="18">
        <v>11</v>
      </c>
      <c r="C12" s="14" t="s">
        <v>88</v>
      </c>
      <c r="D12" s="10" t="s">
        <v>89</v>
      </c>
      <c r="E12" s="14" t="s">
        <v>36</v>
      </c>
      <c r="F12" s="14" t="s">
        <v>8</v>
      </c>
      <c r="G12" s="10" t="s">
        <v>90</v>
      </c>
      <c r="H12" s="11" t="s">
        <v>91</v>
      </c>
      <c r="I12" s="14">
        <v>2010</v>
      </c>
    </row>
    <row r="13" spans="2:9" x14ac:dyDescent="0.3">
      <c r="B13" s="18">
        <v>15</v>
      </c>
      <c r="C13" s="14" t="s">
        <v>50</v>
      </c>
      <c r="D13" s="10" t="s">
        <v>113</v>
      </c>
      <c r="E13" s="14" t="s">
        <v>32</v>
      </c>
      <c r="F13" s="14" t="s">
        <v>8</v>
      </c>
      <c r="G13" s="10" t="s">
        <v>19</v>
      </c>
      <c r="H13" s="11" t="s">
        <v>100</v>
      </c>
      <c r="I13" s="14">
        <v>2011</v>
      </c>
    </row>
    <row r="14" spans="2:9" x14ac:dyDescent="0.3">
      <c r="B14" s="18">
        <v>25</v>
      </c>
      <c r="C14" s="14" t="s">
        <v>65</v>
      </c>
      <c r="D14" s="10" t="s">
        <v>98</v>
      </c>
      <c r="E14" s="14" t="s">
        <v>23</v>
      </c>
      <c r="F14" s="14" t="s">
        <v>8</v>
      </c>
      <c r="G14" s="10" t="s">
        <v>17</v>
      </c>
      <c r="H14" s="11" t="s">
        <v>96</v>
      </c>
      <c r="I14" s="14">
        <v>2009</v>
      </c>
    </row>
    <row r="15" spans="2:9" x14ac:dyDescent="0.3">
      <c r="B15" s="18">
        <v>47</v>
      </c>
      <c r="C15" s="14" t="s">
        <v>115</v>
      </c>
      <c r="D15" s="10" t="s">
        <v>102</v>
      </c>
      <c r="E15" s="14" t="s">
        <v>103</v>
      </c>
      <c r="F15" s="14" t="s">
        <v>18</v>
      </c>
      <c r="G15" s="10" t="s">
        <v>17</v>
      </c>
      <c r="H15" s="11" t="s">
        <v>96</v>
      </c>
      <c r="I15" s="14">
        <v>2008</v>
      </c>
    </row>
    <row r="16" spans="2:9" x14ac:dyDescent="0.3">
      <c r="B16" s="18">
        <v>69</v>
      </c>
      <c r="C16" s="14" t="s">
        <v>67</v>
      </c>
      <c r="D16" s="10" t="s">
        <v>93</v>
      </c>
      <c r="E16" s="14" t="s">
        <v>52</v>
      </c>
      <c r="F16" s="14" t="s">
        <v>8</v>
      </c>
      <c r="G16" s="10" t="s">
        <v>17</v>
      </c>
      <c r="H16" s="11" t="s">
        <v>96</v>
      </c>
      <c r="I16" s="14">
        <v>2011</v>
      </c>
    </row>
    <row r="17" spans="2:9" x14ac:dyDescent="0.3">
      <c r="B17" s="18">
        <v>78</v>
      </c>
      <c r="C17" s="3" t="s">
        <v>38</v>
      </c>
      <c r="D17" s="10" t="s">
        <v>92</v>
      </c>
      <c r="E17" s="14" t="s">
        <v>41</v>
      </c>
      <c r="F17" s="14" t="s">
        <v>8</v>
      </c>
      <c r="G17" s="10" t="s">
        <v>53</v>
      </c>
      <c r="H17" s="11" t="s">
        <v>87</v>
      </c>
      <c r="I17" s="14">
        <v>2007</v>
      </c>
    </row>
    <row r="18" spans="2:9" ht="15" thickBot="1" x14ac:dyDescent="0.35">
      <c r="B18" s="18">
        <v>88</v>
      </c>
      <c r="C18" s="14" t="s">
        <v>40</v>
      </c>
      <c r="D18" s="10" t="s">
        <v>94</v>
      </c>
      <c r="E18" s="14" t="s">
        <v>54</v>
      </c>
      <c r="F18" s="14">
        <v>1</v>
      </c>
      <c r="G18" s="10" t="s">
        <v>59</v>
      </c>
      <c r="H18" s="11" t="s">
        <v>95</v>
      </c>
      <c r="I18" s="14">
        <v>2009</v>
      </c>
    </row>
    <row r="19" spans="2:9" ht="15" thickBot="1" x14ac:dyDescent="0.35">
      <c r="B19" s="7" t="s">
        <v>12</v>
      </c>
      <c r="C19" s="8">
        <v>7</v>
      </c>
      <c r="D19" s="8" t="s">
        <v>147</v>
      </c>
      <c r="E19" s="8"/>
      <c r="F19" s="8"/>
      <c r="G19" s="8"/>
      <c r="H19" s="8"/>
      <c r="I19" s="9"/>
    </row>
    <row r="21" spans="2:9" x14ac:dyDescent="0.3">
      <c r="C21" s="6" t="s">
        <v>13</v>
      </c>
      <c r="D21" s="29" t="s">
        <v>116</v>
      </c>
      <c r="G21" s="38" t="s">
        <v>15</v>
      </c>
      <c r="I21" s="29" t="s">
        <v>76</v>
      </c>
    </row>
    <row r="22" spans="2:9" x14ac:dyDescent="0.3">
      <c r="D22" s="26" t="s">
        <v>117</v>
      </c>
      <c r="I22" s="26" t="s">
        <v>120</v>
      </c>
    </row>
    <row r="23" spans="2:9" x14ac:dyDescent="0.3">
      <c r="C23" s="6" t="s">
        <v>14</v>
      </c>
      <c r="D23" s="26" t="s">
        <v>118</v>
      </c>
    </row>
    <row r="24" spans="2:9" x14ac:dyDescent="0.3">
      <c r="D24" s="26" t="s">
        <v>119</v>
      </c>
    </row>
  </sheetData>
  <mergeCells count="12">
    <mergeCell ref="C7:G7"/>
    <mergeCell ref="B8:C9"/>
    <mergeCell ref="H8:I8"/>
    <mergeCell ref="D9:G10"/>
    <mergeCell ref="H9:H10"/>
    <mergeCell ref="H7:I7"/>
    <mergeCell ref="C2:G2"/>
    <mergeCell ref="H2:I3"/>
    <mergeCell ref="C3:G3"/>
    <mergeCell ref="C4:G4"/>
    <mergeCell ref="H4:I5"/>
    <mergeCell ref="C5:G5"/>
  </mergeCells>
  <dataValidations count="2">
    <dataValidation type="list" allowBlank="1" showInputMessage="1" sqref="C12:C18" xr:uid="{44CB7860-49C0-44EF-8BC6-55E47BFBF861}">
      <formula1>#REF!</formula1>
    </dataValidation>
    <dataValidation type="list" allowBlank="1" showInputMessage="1" showErrorMessage="1" sqref="C19:C25" xr:uid="{2BF13613-235C-408A-ACB5-F47184DB48BB}">
      <formula1>#REF!</formula1>
    </dataValidation>
  </dataValidations>
  <pageMargins left="0.25" right="0.25" top="0.75" bottom="0.75" header="0.3" footer="0.3"/>
  <pageSetup paperSize="9" scale="9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D1A6-5528-4E3E-B35B-868BFBA006F7}">
  <sheetPr>
    <pageSetUpPr fitToPage="1"/>
  </sheetPr>
  <dimension ref="B2:I23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8.6640625" customWidth="1"/>
    <col min="3" max="3" width="28.6640625" customWidth="1"/>
    <col min="4" max="4" width="18.6640625" customWidth="1"/>
    <col min="5" max="5" width="32.6640625" hidden="1" customWidth="1"/>
    <col min="6" max="6" width="14.6640625" customWidth="1"/>
    <col min="7" max="7" width="40.6640625" customWidth="1"/>
    <col min="8" max="8" width="18.6640625" customWidth="1"/>
    <col min="9" max="9" width="12.6640625" customWidth="1"/>
  </cols>
  <sheetData>
    <row r="2" spans="2:9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9" ht="15.6" x14ac:dyDescent="0.3">
      <c r="C3" s="47" t="s">
        <v>7</v>
      </c>
      <c r="D3" s="47"/>
      <c r="E3" s="47"/>
      <c r="F3" s="47"/>
      <c r="G3" s="47"/>
      <c r="H3" s="48"/>
      <c r="I3" s="48"/>
    </row>
    <row r="4" spans="2:9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9" ht="15.6" x14ac:dyDescent="0.3">
      <c r="C5" s="51" t="s">
        <v>56</v>
      </c>
      <c r="D5" s="51"/>
      <c r="E5" s="51"/>
      <c r="F5" s="51"/>
      <c r="G5" s="51"/>
      <c r="H5" s="50"/>
      <c r="I5" s="50"/>
    </row>
    <row r="6" spans="2:9" ht="6" customHeight="1" x14ac:dyDescent="0.3">
      <c r="C6" s="2"/>
      <c r="D6" s="2"/>
      <c r="E6" s="2"/>
      <c r="F6" s="2"/>
      <c r="G6" s="2"/>
      <c r="H6" s="2"/>
    </row>
    <row r="7" spans="2:9" ht="18.899999999999999" customHeight="1" x14ac:dyDescent="0.35">
      <c r="C7" s="41" t="s">
        <v>86</v>
      </c>
      <c r="D7" s="41"/>
      <c r="E7" s="41"/>
      <c r="F7" s="41"/>
      <c r="G7" s="41"/>
      <c r="H7" s="46"/>
      <c r="I7" s="46"/>
    </row>
    <row r="8" spans="2:9" ht="15.6" x14ac:dyDescent="0.3">
      <c r="B8" s="42" t="s">
        <v>84</v>
      </c>
      <c r="C8" s="42"/>
      <c r="G8" s="20"/>
      <c r="H8" s="43" t="s">
        <v>72</v>
      </c>
      <c r="I8" s="43"/>
    </row>
    <row r="9" spans="2:9" ht="15" customHeight="1" x14ac:dyDescent="0.3">
      <c r="B9" s="42"/>
      <c r="C9" s="42"/>
      <c r="D9" s="44" t="s">
        <v>42</v>
      </c>
      <c r="E9" s="44"/>
      <c r="F9" s="44"/>
      <c r="G9" s="44"/>
      <c r="H9" s="45" t="s">
        <v>9</v>
      </c>
      <c r="I9" s="4">
        <v>44569</v>
      </c>
    </row>
    <row r="10" spans="2:9" ht="15" customHeight="1" x14ac:dyDescent="0.3">
      <c r="D10" s="44"/>
      <c r="E10" s="44"/>
      <c r="F10" s="44"/>
      <c r="G10" s="44"/>
      <c r="H10" s="45"/>
      <c r="I10" s="5">
        <v>0.4513888888888889</v>
      </c>
    </row>
    <row r="11" spans="2:9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5</v>
      </c>
      <c r="H11" s="35" t="s">
        <v>16</v>
      </c>
      <c r="I11" s="1" t="s">
        <v>29</v>
      </c>
    </row>
    <row r="12" spans="2:9" x14ac:dyDescent="0.3">
      <c r="B12" s="18">
        <v>11</v>
      </c>
      <c r="C12" s="3" t="s">
        <v>20</v>
      </c>
      <c r="D12" s="11" t="s">
        <v>114</v>
      </c>
      <c r="E12" s="14" t="s">
        <v>32</v>
      </c>
      <c r="F12" s="14">
        <v>3</v>
      </c>
      <c r="G12" s="10" t="s">
        <v>19</v>
      </c>
      <c r="H12" s="11" t="s">
        <v>100</v>
      </c>
      <c r="I12" s="14">
        <v>2007</v>
      </c>
    </row>
    <row r="13" spans="2:9" x14ac:dyDescent="0.3">
      <c r="B13" s="18">
        <v>14</v>
      </c>
      <c r="C13" s="14" t="s">
        <v>57</v>
      </c>
      <c r="D13" s="11" t="s">
        <v>140</v>
      </c>
      <c r="E13" s="14" t="s">
        <v>32</v>
      </c>
      <c r="F13" s="14" t="s">
        <v>8</v>
      </c>
      <c r="G13" s="10" t="s">
        <v>63</v>
      </c>
      <c r="H13" s="11" t="s">
        <v>97</v>
      </c>
      <c r="I13" s="14">
        <v>2005</v>
      </c>
    </row>
    <row r="14" spans="2:9" x14ac:dyDescent="0.3">
      <c r="B14" s="18">
        <v>15</v>
      </c>
      <c r="C14" s="3" t="s">
        <v>64</v>
      </c>
      <c r="D14" s="11" t="s">
        <v>112</v>
      </c>
      <c r="E14" s="14" t="s">
        <v>32</v>
      </c>
      <c r="F14" s="14" t="s">
        <v>8</v>
      </c>
      <c r="G14" s="10" t="s">
        <v>19</v>
      </c>
      <c r="H14" s="11" t="s">
        <v>100</v>
      </c>
      <c r="I14" s="14">
        <v>2006</v>
      </c>
    </row>
    <row r="15" spans="2:9" x14ac:dyDescent="0.3">
      <c r="B15" s="18">
        <v>17</v>
      </c>
      <c r="C15" s="14" t="s">
        <v>21</v>
      </c>
      <c r="D15" s="11" t="s">
        <v>107</v>
      </c>
      <c r="E15" s="14" t="s">
        <v>32</v>
      </c>
      <c r="F15" s="14">
        <v>3</v>
      </c>
      <c r="G15" s="10" t="s">
        <v>106</v>
      </c>
      <c r="H15" s="11" t="s">
        <v>105</v>
      </c>
      <c r="I15" s="14">
        <v>2009</v>
      </c>
    </row>
    <row r="16" spans="2:9" x14ac:dyDescent="0.3">
      <c r="B16" s="18">
        <v>27</v>
      </c>
      <c r="C16" s="14" t="s">
        <v>22</v>
      </c>
      <c r="D16" s="11" t="s">
        <v>139</v>
      </c>
      <c r="E16" s="14" t="s">
        <v>32</v>
      </c>
      <c r="F16" s="14" t="s">
        <v>18</v>
      </c>
      <c r="G16" s="10" t="s">
        <v>63</v>
      </c>
      <c r="H16" s="11" t="s">
        <v>97</v>
      </c>
      <c r="I16" s="14">
        <v>2008</v>
      </c>
    </row>
    <row r="17" spans="2:9" ht="15" thickBot="1" x14ac:dyDescent="0.35">
      <c r="B17" s="18">
        <v>41</v>
      </c>
      <c r="C17" s="3" t="s">
        <v>37</v>
      </c>
      <c r="D17" s="11" t="s">
        <v>141</v>
      </c>
      <c r="E17" s="14" t="s">
        <v>23</v>
      </c>
      <c r="F17" s="14" t="s">
        <v>8</v>
      </c>
      <c r="G17" s="10" t="s">
        <v>17</v>
      </c>
      <c r="H17" s="11" t="s">
        <v>96</v>
      </c>
      <c r="I17" s="14">
        <v>2006</v>
      </c>
    </row>
    <row r="18" spans="2:9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9"/>
    </row>
    <row r="20" spans="2:9" x14ac:dyDescent="0.3">
      <c r="C20" s="6" t="s">
        <v>13</v>
      </c>
      <c r="D20" s="29" t="s">
        <v>116</v>
      </c>
      <c r="G20" s="39" t="s">
        <v>15</v>
      </c>
      <c r="I20" s="29" t="s">
        <v>76</v>
      </c>
    </row>
    <row r="21" spans="2:9" x14ac:dyDescent="0.3">
      <c r="D21" s="26" t="s">
        <v>117</v>
      </c>
      <c r="I21" s="26" t="s">
        <v>120</v>
      </c>
    </row>
    <row r="22" spans="2:9" x14ac:dyDescent="0.3">
      <c r="C22" s="6" t="s">
        <v>14</v>
      </c>
      <c r="D22" s="26" t="s">
        <v>118</v>
      </c>
    </row>
    <row r="23" spans="2:9" x14ac:dyDescent="0.3">
      <c r="D23" s="26" t="s">
        <v>119</v>
      </c>
    </row>
  </sheetData>
  <mergeCells count="12">
    <mergeCell ref="C7:G7"/>
    <mergeCell ref="B8:C9"/>
    <mergeCell ref="H8:I8"/>
    <mergeCell ref="D9:G10"/>
    <mergeCell ref="H9:H10"/>
    <mergeCell ref="H7:I7"/>
    <mergeCell ref="C2:G2"/>
    <mergeCell ref="H2:I3"/>
    <mergeCell ref="C3:G3"/>
    <mergeCell ref="C4:G4"/>
    <mergeCell ref="H4:I5"/>
    <mergeCell ref="C5:G5"/>
  </mergeCells>
  <dataValidations count="2">
    <dataValidation type="list" allowBlank="1" showInputMessage="1" sqref="C12:C17" xr:uid="{8C514E7C-AF36-4A1C-A368-31E6E7BE724D}">
      <formula1>#REF!</formula1>
    </dataValidation>
    <dataValidation type="list" allowBlank="1" showInputMessage="1" showErrorMessage="1" sqref="C18:C24" xr:uid="{1528AA11-1222-4CBB-A825-CAD0968CF0CF}">
      <formula1>#REF!</formula1>
    </dataValidation>
  </dataValidations>
  <pageMargins left="0.25" right="0.25" top="0.75" bottom="0.75" header="0.3" footer="0.3"/>
  <pageSetup paperSize="9" scale="94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1D80-B381-4E28-91C8-47D97D489D7E}">
  <sheetPr>
    <pageSetUpPr fitToPage="1"/>
  </sheetPr>
  <dimension ref="B2:I23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8.6640625" customWidth="1"/>
    <col min="3" max="3" width="28.6640625" customWidth="1"/>
    <col min="4" max="4" width="18.6640625" customWidth="1"/>
    <col min="5" max="5" width="32.6640625" hidden="1" customWidth="1"/>
    <col min="6" max="6" width="14.6640625" customWidth="1"/>
    <col min="7" max="7" width="40.6640625" customWidth="1"/>
    <col min="8" max="8" width="18.6640625" customWidth="1"/>
    <col min="9" max="9" width="12.6640625" customWidth="1"/>
  </cols>
  <sheetData>
    <row r="2" spans="2:9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9" ht="15.6" x14ac:dyDescent="0.3">
      <c r="C3" s="47" t="s">
        <v>7</v>
      </c>
      <c r="D3" s="47"/>
      <c r="E3" s="47"/>
      <c r="F3" s="47"/>
      <c r="G3" s="47"/>
      <c r="H3" s="48"/>
      <c r="I3" s="48"/>
    </row>
    <row r="4" spans="2:9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9" ht="15.6" x14ac:dyDescent="0.3">
      <c r="C5" s="51" t="s">
        <v>56</v>
      </c>
      <c r="D5" s="51"/>
      <c r="E5" s="51"/>
      <c r="F5" s="51"/>
      <c r="G5" s="51"/>
      <c r="H5" s="50"/>
      <c r="I5" s="50"/>
    </row>
    <row r="6" spans="2:9" ht="6" customHeight="1" x14ac:dyDescent="0.3">
      <c r="C6" s="2"/>
      <c r="D6" s="2"/>
      <c r="E6" s="2"/>
      <c r="F6" s="2"/>
      <c r="G6" s="2"/>
      <c r="H6" s="2"/>
    </row>
    <row r="7" spans="2:9" ht="18.899999999999999" customHeight="1" x14ac:dyDescent="0.35">
      <c r="C7" s="41" t="s">
        <v>86</v>
      </c>
      <c r="D7" s="41"/>
      <c r="E7" s="41"/>
      <c r="F7" s="41"/>
      <c r="G7" s="41"/>
      <c r="H7" s="33" t="s">
        <v>31</v>
      </c>
      <c r="I7" s="27">
        <v>0</v>
      </c>
    </row>
    <row r="8" spans="2:9" ht="15.6" x14ac:dyDescent="0.3">
      <c r="B8" s="42" t="s">
        <v>84</v>
      </c>
      <c r="C8" s="42"/>
      <c r="G8" s="20" t="s">
        <v>10</v>
      </c>
      <c r="H8" s="53" t="s">
        <v>68</v>
      </c>
      <c r="I8" s="53"/>
    </row>
    <row r="9" spans="2:9" ht="15" customHeight="1" x14ac:dyDescent="0.3">
      <c r="B9" s="42"/>
      <c r="C9" s="42"/>
      <c r="D9" s="44" t="s">
        <v>42</v>
      </c>
      <c r="E9" s="44"/>
      <c r="F9" s="44"/>
      <c r="G9" s="44"/>
      <c r="H9" s="45" t="s">
        <v>9</v>
      </c>
      <c r="I9" s="4">
        <v>44569</v>
      </c>
    </row>
    <row r="10" spans="2:9" ht="15" customHeight="1" x14ac:dyDescent="0.3">
      <c r="D10" s="44"/>
      <c r="E10" s="44"/>
      <c r="F10" s="44"/>
      <c r="G10" s="44"/>
      <c r="H10" s="45"/>
      <c r="I10" s="5">
        <v>0.4513888888888889</v>
      </c>
    </row>
    <row r="11" spans="2:9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5</v>
      </c>
      <c r="H11" s="35" t="s">
        <v>16</v>
      </c>
      <c r="I11" s="1" t="s">
        <v>29</v>
      </c>
    </row>
    <row r="12" spans="2:9" x14ac:dyDescent="0.3">
      <c r="B12" s="18">
        <v>14</v>
      </c>
      <c r="C12" s="14" t="s">
        <v>57</v>
      </c>
      <c r="D12" s="11" t="s">
        <v>140</v>
      </c>
      <c r="E12" s="14" t="s">
        <v>32</v>
      </c>
      <c r="F12" s="14" t="s">
        <v>8</v>
      </c>
      <c r="G12" s="10" t="s">
        <v>63</v>
      </c>
      <c r="H12" s="11" t="s">
        <v>97</v>
      </c>
      <c r="I12" s="14">
        <v>2005</v>
      </c>
    </row>
    <row r="13" spans="2:9" x14ac:dyDescent="0.3">
      <c r="B13" s="18">
        <v>17</v>
      </c>
      <c r="C13" s="14" t="s">
        <v>21</v>
      </c>
      <c r="D13" s="11" t="s">
        <v>107</v>
      </c>
      <c r="E13" s="14" t="s">
        <v>32</v>
      </c>
      <c r="F13" s="14">
        <v>3</v>
      </c>
      <c r="G13" s="10" t="s">
        <v>106</v>
      </c>
      <c r="H13" s="11" t="s">
        <v>105</v>
      </c>
      <c r="I13" s="14">
        <v>2009</v>
      </c>
    </row>
    <row r="14" spans="2:9" x14ac:dyDescent="0.3">
      <c r="B14" s="18">
        <v>27</v>
      </c>
      <c r="C14" s="14" t="s">
        <v>22</v>
      </c>
      <c r="D14" s="11" t="s">
        <v>139</v>
      </c>
      <c r="E14" s="14" t="s">
        <v>32</v>
      </c>
      <c r="F14" s="14" t="s">
        <v>18</v>
      </c>
      <c r="G14" s="10" t="s">
        <v>63</v>
      </c>
      <c r="H14" s="11" t="s">
        <v>97</v>
      </c>
      <c r="I14" s="14">
        <v>2008</v>
      </c>
    </row>
    <row r="15" spans="2:9" x14ac:dyDescent="0.3">
      <c r="B15" s="18">
        <v>37</v>
      </c>
      <c r="C15" s="14" t="s">
        <v>73</v>
      </c>
      <c r="D15" s="11" t="s">
        <v>142</v>
      </c>
      <c r="E15" s="14" t="s">
        <v>32</v>
      </c>
      <c r="F15" s="14" t="s">
        <v>8</v>
      </c>
      <c r="G15" s="10" t="s">
        <v>63</v>
      </c>
      <c r="H15" s="11" t="s">
        <v>97</v>
      </c>
      <c r="I15" s="14">
        <v>2009</v>
      </c>
    </row>
    <row r="16" spans="2:9" x14ac:dyDescent="0.3">
      <c r="B16" s="18">
        <v>41</v>
      </c>
      <c r="C16" s="14" t="s">
        <v>37</v>
      </c>
      <c r="D16" s="11" t="s">
        <v>141</v>
      </c>
      <c r="E16" s="14" t="s">
        <v>23</v>
      </c>
      <c r="F16" s="14" t="s">
        <v>8</v>
      </c>
      <c r="G16" s="10" t="s">
        <v>17</v>
      </c>
      <c r="H16" s="11" t="s">
        <v>96</v>
      </c>
      <c r="I16" s="14">
        <v>2006</v>
      </c>
    </row>
    <row r="17" spans="2:9" ht="15" thickBot="1" x14ac:dyDescent="0.35">
      <c r="B17" s="18">
        <v>76</v>
      </c>
      <c r="C17" s="3" t="s">
        <v>66</v>
      </c>
      <c r="D17" s="11" t="s">
        <v>109</v>
      </c>
      <c r="E17" s="14" t="s">
        <v>32</v>
      </c>
      <c r="F17" s="14" t="s">
        <v>18</v>
      </c>
      <c r="G17" s="10" t="s">
        <v>17</v>
      </c>
      <c r="H17" s="11" t="s">
        <v>96</v>
      </c>
      <c r="I17" s="14">
        <v>2009</v>
      </c>
    </row>
    <row r="18" spans="2:9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9"/>
    </row>
    <row r="20" spans="2:9" x14ac:dyDescent="0.3">
      <c r="C20" s="6" t="s">
        <v>13</v>
      </c>
      <c r="D20" s="29" t="s">
        <v>116</v>
      </c>
      <c r="G20" s="38" t="s">
        <v>15</v>
      </c>
      <c r="I20" s="29" t="s">
        <v>76</v>
      </c>
    </row>
    <row r="21" spans="2:9" x14ac:dyDescent="0.3">
      <c r="D21" s="26" t="s">
        <v>117</v>
      </c>
      <c r="I21" s="26" t="s">
        <v>120</v>
      </c>
    </row>
    <row r="22" spans="2:9" x14ac:dyDescent="0.3">
      <c r="C22" s="6" t="s">
        <v>14</v>
      </c>
      <c r="D22" s="26" t="s">
        <v>118</v>
      </c>
    </row>
    <row r="23" spans="2:9" x14ac:dyDescent="0.3">
      <c r="D23" s="26" t="s">
        <v>119</v>
      </c>
    </row>
  </sheetData>
  <mergeCells count="11">
    <mergeCell ref="C7:G7"/>
    <mergeCell ref="B8:C9"/>
    <mergeCell ref="H8:I8"/>
    <mergeCell ref="D9:G10"/>
    <mergeCell ref="H9:H10"/>
    <mergeCell ref="C2:G2"/>
    <mergeCell ref="H2:I3"/>
    <mergeCell ref="C3:G3"/>
    <mergeCell ref="C4:G4"/>
    <mergeCell ref="H4:I5"/>
    <mergeCell ref="C5:G5"/>
  </mergeCells>
  <dataValidations count="2">
    <dataValidation type="list" allowBlank="1" showInputMessage="1" sqref="C12:C17" xr:uid="{D53D7A55-5DC1-4E11-9E5E-135EEA9C1E4E}">
      <formula1>#REF!</formula1>
    </dataValidation>
    <dataValidation type="list" allowBlank="1" showInputMessage="1" showErrorMessage="1" sqref="C18:C24" xr:uid="{6C8F0593-9D4C-4793-A5D6-BFCAC287F15C}">
      <formula1>#REF!</formula1>
    </dataValidation>
  </dataValidations>
  <pageMargins left="0.25" right="0.25" top="0.75" bottom="0.75" header="0.3" footer="0.3"/>
  <pageSetup paperSize="9" scale="94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2724-58FF-4304-8549-A20E39926666}">
  <sheetPr codeName="Лист17"/>
  <dimension ref="B2:AK51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10.33203125" bestFit="1" customWidth="1"/>
    <col min="3" max="3" width="26.44140625" bestFit="1" customWidth="1"/>
    <col min="4" max="4" width="25.6640625" customWidth="1"/>
    <col min="5" max="5" width="33.5546875" hidden="1" customWidth="1"/>
    <col min="6" max="6" width="14.6640625" customWidth="1"/>
    <col min="7" max="7" width="29.6640625" customWidth="1"/>
    <col min="8" max="8" width="13.6640625" customWidth="1"/>
    <col min="9" max="9" width="12.6640625" customWidth="1"/>
    <col min="12" max="12" width="7.88671875" bestFit="1" customWidth="1"/>
    <col min="13" max="13" width="26.44140625" bestFit="1" customWidth="1"/>
    <col min="14" max="14" width="21" bestFit="1" customWidth="1"/>
    <col min="15" max="15" width="33.5546875" bestFit="1" customWidth="1"/>
    <col min="16" max="16" width="16.33203125" bestFit="1" customWidth="1"/>
    <col min="17" max="17" width="38.6640625" bestFit="1" customWidth="1"/>
    <col min="18" max="18" width="14.88671875" bestFit="1" customWidth="1"/>
    <col min="19" max="19" width="17.109375" bestFit="1" customWidth="1"/>
    <col min="20" max="20" width="10.109375" bestFit="1" customWidth="1"/>
  </cols>
  <sheetData>
    <row r="2" spans="2:25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25" ht="15.6" x14ac:dyDescent="0.3">
      <c r="C3" s="47" t="s">
        <v>7</v>
      </c>
      <c r="D3" s="47"/>
      <c r="E3" s="47"/>
      <c r="F3" s="47"/>
      <c r="G3" s="47"/>
      <c r="H3" s="48"/>
      <c r="I3" s="48"/>
    </row>
    <row r="4" spans="2:25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25" ht="15.6" x14ac:dyDescent="0.3">
      <c r="C5" s="51" t="s">
        <v>56</v>
      </c>
      <c r="D5" s="51"/>
      <c r="E5" s="51"/>
      <c r="F5" s="51"/>
      <c r="G5" s="51"/>
      <c r="H5" s="50"/>
      <c r="I5" s="50"/>
      <c r="L5" s="19"/>
      <c r="M5" s="31"/>
      <c r="N5" s="31"/>
      <c r="O5" s="31"/>
      <c r="P5" s="31"/>
      <c r="Q5" s="31"/>
      <c r="R5" s="31"/>
      <c r="S5" s="31"/>
      <c r="T5" s="31"/>
      <c r="U5" s="19"/>
      <c r="V5" s="19"/>
      <c r="W5" s="19"/>
      <c r="X5" s="19"/>
      <c r="Y5" s="19"/>
    </row>
    <row r="6" spans="2:25" ht="6" customHeight="1" x14ac:dyDescent="0.3">
      <c r="C6" s="2"/>
      <c r="D6" s="2"/>
      <c r="E6" s="2"/>
      <c r="F6" s="2"/>
      <c r="G6" s="2"/>
      <c r="H6" s="2"/>
      <c r="L6" s="19"/>
      <c r="M6" s="31"/>
      <c r="N6" s="31"/>
      <c r="O6" s="31"/>
      <c r="P6" s="31"/>
      <c r="Q6" s="31"/>
      <c r="R6" s="31"/>
      <c r="S6" s="31"/>
      <c r="T6" s="31"/>
      <c r="U6" s="19"/>
      <c r="V6" s="19"/>
      <c r="W6" s="19"/>
      <c r="X6" s="19"/>
      <c r="Y6" s="19"/>
    </row>
    <row r="7" spans="2:25" ht="18.899999999999999" customHeight="1" x14ac:dyDescent="0.35">
      <c r="C7" s="41" t="s">
        <v>86</v>
      </c>
      <c r="D7" s="41"/>
      <c r="E7" s="41"/>
      <c r="F7" s="41"/>
      <c r="G7" s="41"/>
      <c r="H7" s="54" t="s">
        <v>146</v>
      </c>
      <c r="I7" s="54"/>
      <c r="L7" s="19"/>
      <c r="M7" s="31"/>
      <c r="N7" s="31"/>
      <c r="O7" s="31"/>
      <c r="P7" s="31"/>
      <c r="Q7" s="31"/>
      <c r="R7" s="31"/>
      <c r="S7" s="31"/>
      <c r="T7" s="31"/>
      <c r="U7" s="19"/>
      <c r="V7" s="19"/>
      <c r="W7" s="19"/>
      <c r="X7" s="19"/>
      <c r="Y7" s="19"/>
    </row>
    <row r="8" spans="2:25" ht="15.6" x14ac:dyDescent="0.3">
      <c r="B8" s="42" t="s">
        <v>84</v>
      </c>
      <c r="C8" s="42"/>
      <c r="G8" s="20"/>
      <c r="H8" s="43" t="s">
        <v>70</v>
      </c>
      <c r="I8" s="43"/>
      <c r="L8" s="19"/>
      <c r="M8" s="31"/>
      <c r="N8" s="31"/>
      <c r="O8" s="31"/>
      <c r="P8" s="31"/>
      <c r="Q8" s="31"/>
      <c r="R8" s="31"/>
      <c r="S8" s="31"/>
      <c r="T8" s="31"/>
      <c r="U8" s="19"/>
      <c r="V8" s="19"/>
      <c r="W8" s="19"/>
      <c r="X8" s="19"/>
      <c r="Y8" s="19"/>
    </row>
    <row r="9" spans="2:25" ht="15" customHeight="1" x14ac:dyDescent="0.3">
      <c r="B9" s="42"/>
      <c r="C9" s="42"/>
      <c r="D9" s="44" t="s">
        <v>25</v>
      </c>
      <c r="E9" s="44"/>
      <c r="F9" s="44"/>
      <c r="G9" s="44"/>
      <c r="H9" s="45" t="s">
        <v>9</v>
      </c>
      <c r="I9" s="4">
        <v>44569</v>
      </c>
      <c r="L9" s="19"/>
      <c r="M9" s="31"/>
      <c r="N9" s="31"/>
      <c r="O9" s="31"/>
      <c r="P9" s="31"/>
      <c r="Q9" s="31"/>
      <c r="R9" s="31"/>
      <c r="S9" s="31"/>
      <c r="T9" s="31"/>
      <c r="U9" s="19"/>
      <c r="V9" s="19"/>
      <c r="W9" s="19"/>
      <c r="X9" s="19"/>
      <c r="Y9" s="19"/>
    </row>
    <row r="10" spans="2:25" ht="15" customHeight="1" x14ac:dyDescent="0.3">
      <c r="D10" s="44"/>
      <c r="E10" s="44"/>
      <c r="F10" s="44"/>
      <c r="G10" s="44"/>
      <c r="H10" s="45"/>
      <c r="I10" s="5">
        <v>0.48541666666666666</v>
      </c>
    </row>
    <row r="11" spans="2:25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24</v>
      </c>
      <c r="H11" s="35" t="s">
        <v>26</v>
      </c>
      <c r="I11" s="35" t="s">
        <v>6</v>
      </c>
    </row>
    <row r="12" spans="2:25" x14ac:dyDescent="0.3">
      <c r="B12" s="21">
        <v>22</v>
      </c>
      <c r="C12" s="14" t="s">
        <v>74</v>
      </c>
      <c r="D12" s="10" t="s">
        <v>101</v>
      </c>
      <c r="E12" s="14" t="s">
        <v>51</v>
      </c>
      <c r="F12" s="14" t="s">
        <v>8</v>
      </c>
      <c r="G12" s="30" t="s">
        <v>122</v>
      </c>
      <c r="H12" s="17" t="s">
        <v>79</v>
      </c>
      <c r="I12" s="3">
        <v>1</v>
      </c>
    </row>
    <row r="13" spans="2:25" x14ac:dyDescent="0.3">
      <c r="B13" s="21">
        <v>66</v>
      </c>
      <c r="C13" s="14" t="s">
        <v>77</v>
      </c>
      <c r="D13" s="10" t="s">
        <v>108</v>
      </c>
      <c r="E13" s="14" t="s">
        <v>32</v>
      </c>
      <c r="F13" s="14" t="s">
        <v>8</v>
      </c>
      <c r="G13" s="30" t="s">
        <v>123</v>
      </c>
      <c r="H13" s="17" t="s">
        <v>79</v>
      </c>
      <c r="I13" s="3">
        <v>2</v>
      </c>
    </row>
    <row r="14" spans="2:25" x14ac:dyDescent="0.3">
      <c r="B14" s="21">
        <v>46</v>
      </c>
      <c r="C14" s="14" t="s">
        <v>33</v>
      </c>
      <c r="D14" s="10" t="s">
        <v>110</v>
      </c>
      <c r="E14" s="14" t="s">
        <v>34</v>
      </c>
      <c r="F14" s="14" t="s">
        <v>8</v>
      </c>
      <c r="G14" s="30" t="s">
        <v>125</v>
      </c>
      <c r="H14" s="17" t="s">
        <v>79</v>
      </c>
      <c r="I14" s="3">
        <v>3</v>
      </c>
      <c r="L14" s="15"/>
      <c r="M14" s="15"/>
      <c r="N14" s="15"/>
      <c r="O14" s="15"/>
      <c r="P14" s="15"/>
      <c r="Q14" s="15"/>
      <c r="R14" s="15"/>
      <c r="S14" s="15"/>
      <c r="T14" s="15"/>
    </row>
    <row r="15" spans="2:25" x14ac:dyDescent="0.3">
      <c r="B15" s="21">
        <v>14</v>
      </c>
      <c r="C15" s="14" t="s">
        <v>75</v>
      </c>
      <c r="D15" s="10" t="s">
        <v>99</v>
      </c>
      <c r="E15" s="14" t="s">
        <v>32</v>
      </c>
      <c r="F15" s="14" t="s">
        <v>8</v>
      </c>
      <c r="G15" s="30" t="s">
        <v>124</v>
      </c>
      <c r="H15" s="17" t="s">
        <v>80</v>
      </c>
      <c r="I15" s="3">
        <v>4</v>
      </c>
      <c r="L15" s="15"/>
      <c r="M15" s="15"/>
      <c r="N15" s="15"/>
      <c r="O15" s="15"/>
      <c r="P15" s="15"/>
      <c r="Q15" s="15"/>
      <c r="R15" s="15"/>
      <c r="S15" s="15"/>
      <c r="T15" s="15"/>
    </row>
    <row r="16" spans="2:25" x14ac:dyDescent="0.3">
      <c r="B16" s="18">
        <v>11</v>
      </c>
      <c r="C16" s="14" t="s">
        <v>60</v>
      </c>
      <c r="D16" s="10" t="s">
        <v>104</v>
      </c>
      <c r="E16" s="14" t="s">
        <v>32</v>
      </c>
      <c r="F16" s="14" t="s">
        <v>8</v>
      </c>
      <c r="G16" s="30" t="s">
        <v>121</v>
      </c>
      <c r="H16" s="17" t="s">
        <v>61</v>
      </c>
      <c r="I16" s="3">
        <v>5</v>
      </c>
      <c r="L16" s="15"/>
      <c r="M16" s="15"/>
      <c r="N16" s="15"/>
      <c r="O16" s="15"/>
      <c r="P16" s="15"/>
      <c r="Q16" s="15"/>
      <c r="R16" s="15"/>
      <c r="S16" s="15"/>
      <c r="T16" s="15"/>
    </row>
    <row r="17" spans="2:20" ht="15" thickBot="1" x14ac:dyDescent="0.35">
      <c r="B17" s="21">
        <v>17</v>
      </c>
      <c r="C17" s="14" t="s">
        <v>46</v>
      </c>
      <c r="D17" s="10" t="s">
        <v>138</v>
      </c>
      <c r="E17" s="14" t="s">
        <v>32</v>
      </c>
      <c r="F17" s="14" t="s">
        <v>8</v>
      </c>
      <c r="G17" s="30" t="s">
        <v>143</v>
      </c>
      <c r="H17" s="17" t="s">
        <v>80</v>
      </c>
      <c r="I17" s="3">
        <v>6</v>
      </c>
      <c r="L17" s="15"/>
      <c r="M17" s="15"/>
      <c r="N17" s="15"/>
      <c r="O17" s="15"/>
      <c r="P17" s="15"/>
      <c r="Q17" s="15"/>
      <c r="R17" s="15"/>
      <c r="S17" s="15"/>
      <c r="T17" s="15"/>
    </row>
    <row r="18" spans="2:20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9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3">
      <c r="B19" s="25"/>
      <c r="C19" s="12"/>
      <c r="D19" s="12"/>
      <c r="E19" s="12"/>
      <c r="F19" s="12"/>
      <c r="G19" s="12"/>
      <c r="H19" s="12"/>
      <c r="I19" s="12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3">
      <c r="B20" s="25"/>
      <c r="C20" s="6" t="s">
        <v>13</v>
      </c>
      <c r="D20" s="29" t="s">
        <v>116</v>
      </c>
      <c r="G20" s="38" t="s">
        <v>15</v>
      </c>
      <c r="I20" s="29" t="s">
        <v>76</v>
      </c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3">
      <c r="B21" s="25"/>
      <c r="D21" s="26" t="s">
        <v>117</v>
      </c>
      <c r="I21" s="26" t="s">
        <v>120</v>
      </c>
    </row>
    <row r="22" spans="2:20" x14ac:dyDescent="0.3">
      <c r="B22" s="25"/>
      <c r="C22" s="6" t="s">
        <v>14</v>
      </c>
      <c r="D22" s="26" t="s">
        <v>118</v>
      </c>
    </row>
    <row r="23" spans="2:20" x14ac:dyDescent="0.3">
      <c r="B23" s="25"/>
      <c r="D23" s="26" t="s">
        <v>119</v>
      </c>
    </row>
    <row r="24" spans="2:20" x14ac:dyDescent="0.3">
      <c r="B24" s="25"/>
      <c r="C24" s="12"/>
      <c r="D24" s="12"/>
      <c r="E24" s="12"/>
      <c r="F24" s="12"/>
      <c r="G24" s="12"/>
      <c r="H24" s="12"/>
      <c r="I24" s="12"/>
    </row>
    <row r="25" spans="2:20" x14ac:dyDescent="0.3">
      <c r="B25" s="25"/>
      <c r="C25" s="12"/>
      <c r="D25" s="12"/>
      <c r="E25" s="12"/>
      <c r="F25" s="12"/>
      <c r="G25" s="12"/>
      <c r="H25" s="12"/>
      <c r="I25" s="12"/>
    </row>
    <row r="33" spans="2:37" ht="33.6" x14ac:dyDescent="0.65">
      <c r="L33" s="22"/>
      <c r="M33" s="22"/>
      <c r="N33" s="22"/>
      <c r="O33" s="22"/>
      <c r="P33" s="22"/>
      <c r="Q33" s="22"/>
      <c r="R33" s="22"/>
      <c r="S33" s="22"/>
      <c r="T33" s="22"/>
    </row>
    <row r="34" spans="2:37" ht="23.4" x14ac:dyDescent="0.45">
      <c r="U34" s="55" t="s">
        <v>43</v>
      </c>
      <c r="V34" s="55"/>
      <c r="W34" s="55"/>
      <c r="X34" s="55"/>
      <c r="Y34" s="55"/>
      <c r="AA34" s="55" t="s">
        <v>44</v>
      </c>
      <c r="AB34" s="55"/>
      <c r="AC34" s="55"/>
      <c r="AD34" s="55"/>
      <c r="AE34" s="55"/>
      <c r="AG34" s="55" t="s">
        <v>45</v>
      </c>
      <c r="AH34" s="55"/>
      <c r="AI34" s="55"/>
      <c r="AJ34" s="55"/>
      <c r="AK34" s="55"/>
    </row>
    <row r="35" spans="2:37" ht="34.200000000000003" thickBot="1" x14ac:dyDescent="0.35">
      <c r="U35" s="24">
        <f>IF(COUNTA(Квала_Д3_Мини[Фамилия, Имя водителя])&gt;=1,INDEX(Квала_Д3_Мини[],1,1),"")</f>
        <v>22</v>
      </c>
      <c r="V35" s="23"/>
      <c r="W35" s="24">
        <f>IF(COUNTA(Квала_Д3_Мини[Фамилия, Имя водителя])&gt;=3,INDEX(Квала_Д3_Мини[],3,1),"")</f>
        <v>46</v>
      </c>
      <c r="X35" s="23"/>
      <c r="Y35" s="24">
        <f>IF(COUNTA(Квала_Д3_Мини[Фамилия, Имя водителя])&gt;=5,INDEX(Квала_Д3_Мини[],5,1),"")</f>
        <v>11</v>
      </c>
      <c r="AA35" s="24">
        <f>IF(COUNTA(Квала_Д3_Мини[Фамилия, Имя водителя])&gt;=2,INDEX(Квала_Д3_Мини[],2,1),"")</f>
        <v>66</v>
      </c>
      <c r="AB35" s="23"/>
      <c r="AC35" s="24">
        <f>IF(COUNTA(Квала_Д3_Мини[Фамилия, Имя водителя])&gt;=4,INDEX(Квала_Д3_Мини[],4,1),"")</f>
        <v>14</v>
      </c>
      <c r="AD35" s="23"/>
      <c r="AE35" s="24">
        <f>IF(COUNTA(Квала_Д3_Мини[Фамилия, Имя водителя])&gt;=6,INDEX(Квала_Д3_Мини[],6,1),"")</f>
        <v>17</v>
      </c>
      <c r="AG35" s="24">
        <f>IF(COUNTA(Квала_Д3_Мини[Фамилия, Имя водителя])&gt;=1,INDEX(Квала_Д3_Мини[],1,1),"")</f>
        <v>22</v>
      </c>
      <c r="AH35" s="23"/>
      <c r="AI35" s="24">
        <f>IF(COUNTA(Квала_Д3_Мини[Фамилия, Имя водителя])&gt;=2,INDEX(Квала_Д3_Мини[],2,1),"")</f>
        <v>66</v>
      </c>
      <c r="AJ35" s="23"/>
      <c r="AK35" s="24">
        <f>IF(COUNTA(Квала_Д3_Мини[Фамилия, Имя водителя])&gt;=3,INDEX(Квала_Д3_Мини[],3,1),"")</f>
        <v>46</v>
      </c>
    </row>
    <row r="36" spans="2:37" ht="34.799999999999997" thickTop="1" thickBot="1" x14ac:dyDescent="0.35">
      <c r="U36" s="23"/>
      <c r="V36" s="24" t="str">
        <f>IF(COUNTA(Квала_Д3_Мини[Фамилия, Имя водителя])&gt;=7,INDEX(Квала_Д3_Мини[],7,1),"")</f>
        <v/>
      </c>
      <c r="W36" s="23"/>
      <c r="X36" s="24" t="str">
        <f>IF(COUNTA(Квала_Д3_Мини[Фамилия, Имя водителя])&gt;=9,INDEX(Квала_Д3_Мини[],9,1),"")</f>
        <v/>
      </c>
      <c r="Y36" s="23"/>
      <c r="AA36" s="23"/>
      <c r="AB36" s="24" t="str">
        <f>IF(COUNTA(Квала_Д3_Мини[Фамилия, Имя водителя])&gt;=8,INDEX(Квала_Д3_Мини[],8,1),"")</f>
        <v/>
      </c>
      <c r="AC36" s="23"/>
      <c r="AD36" s="24" t="str">
        <f>IF(COUNTA(Квала_Д3_Мини[Фамилия, Имя водителя])&gt;=10,INDEX(Квала_Д3_Мини[],10,1),"")</f>
        <v/>
      </c>
      <c r="AE36" s="23"/>
      <c r="AG36" s="23"/>
      <c r="AH36" s="24">
        <f>IF(COUNTA(Квала_Д3_Мини[Фамилия, Имя водителя])&gt;=4,INDEX(Квала_Д3_Мини[],4,1),"")</f>
        <v>14</v>
      </c>
      <c r="AI36" s="23"/>
      <c r="AJ36" s="24">
        <f>IF(COUNTA(Квала_Д3_Мини[Фамилия, Имя водителя])&gt;=5,INDEX(Квала_Д3_Мини[],5,1),"")</f>
        <v>11</v>
      </c>
      <c r="AK36" s="23"/>
    </row>
    <row r="37" spans="2:37" ht="34.799999999999997" thickTop="1" thickBot="1" x14ac:dyDescent="0.35">
      <c r="U37" s="24" t="str">
        <f>IF(COUNTA(Квала_Д3_Мини[Фамилия, Имя водителя])&gt;=11,INDEX(Квала_Д3_Мини[],11,1),"")</f>
        <v/>
      </c>
      <c r="V37" s="23"/>
      <c r="W37" s="24" t="str">
        <f>IF(COUNTA(Квала_Д3_Мини[Фамилия, Имя водителя])&gt;=13,INDEX(Квала_Д3_Мини[],13,1),"")</f>
        <v/>
      </c>
      <c r="X37" s="23"/>
      <c r="Y37" s="24" t="str">
        <f>IF(COUNTA(Квала_Д3_Мини[Фамилия, Имя водителя])&gt;=15,INDEX(Квала_Д3_Мини[],15,1),"")</f>
        <v/>
      </c>
      <c r="AA37" s="24" t="str">
        <f>IF(COUNTA(Квала_Д3_Мини[Фамилия, Имя водителя])&gt;=12,INDEX(Квала_Д3_Мини[],12,1),"")</f>
        <v/>
      </c>
      <c r="AB37" s="23"/>
      <c r="AC37" s="24" t="str">
        <f>IF(COUNTA(Квала_Д3_Мини[Фамилия, Имя водителя])&gt;=14,INDEX(Квала_Д3_Мини[],14,1),"")</f>
        <v/>
      </c>
      <c r="AD37" s="23"/>
      <c r="AE37" s="24" t="str">
        <f>IF(COUNTA(Квала_Д3_Мини[Фамилия, Имя водителя])&gt;=16,INDEX(Квала_Д3_Мини[],16,1),"")</f>
        <v/>
      </c>
      <c r="AG37" s="24">
        <f>IF(COUNTA(Квала_Д3_Мини[Фамилия, Имя водителя])&gt;=6,INDEX(Квала_Д3_Мини[],6,1),"")</f>
        <v>17</v>
      </c>
      <c r="AH37" s="23"/>
      <c r="AI37" s="24" t="str">
        <f>IF(COUNTA(Квала_Д3_Мини[Фамилия, Имя водителя])&gt;=7,INDEX(Квала_Д3_Мини[],7,1),"")</f>
        <v/>
      </c>
      <c r="AJ37" s="23"/>
      <c r="AK37" s="24" t="str">
        <f>IF(COUNTA(Квала_Д3_Мини[Фамилия, Имя водителя])&gt;=8,INDEX(Квала_Д3_Мини[],8,1),"")</f>
        <v/>
      </c>
    </row>
    <row r="38" spans="2:37" ht="34.799999999999997" thickTop="1" thickBot="1" x14ac:dyDescent="0.7">
      <c r="B38" s="22"/>
      <c r="C38" s="22"/>
      <c r="D38" s="22"/>
      <c r="E38" s="22"/>
      <c r="F38" s="22"/>
      <c r="G38" s="22"/>
      <c r="H38" s="22"/>
      <c r="I38" s="22"/>
      <c r="U38" s="23"/>
      <c r="V38" s="24" t="str">
        <f>IF(COUNTA(Квала_Д3_Мини[Фамилия, Имя водителя])&gt;=17,INDEX(Квала_Д3_Мини[],17,1),"")</f>
        <v/>
      </c>
      <c r="W38" s="23"/>
      <c r="X38" s="24" t="str">
        <f>IF(COUNTA(Квала_Д3_Мини[Фамилия, Имя водителя])&gt;=19,INDEX(Квала_Д3_Мини[],19,1),"")</f>
        <v/>
      </c>
      <c r="Y38" s="23"/>
      <c r="AA38" s="23"/>
      <c r="AB38" s="24" t="str">
        <f>IF(COUNTA(Квала_Д3_Мини[Фамилия, Имя водителя])&gt;=18,INDEX(Квала_Д3_Мини[],18,1),"")</f>
        <v/>
      </c>
      <c r="AC38" s="23"/>
      <c r="AD38" s="24" t="str">
        <f>IF(COUNTA(Квала_Д3_Мини[Фамилия, Имя водителя])&gt;=20,INDEX(Квала_Д3_Мини[],20,1),"")</f>
        <v/>
      </c>
      <c r="AE38" s="23"/>
      <c r="AG38" s="23"/>
      <c r="AH38" s="24" t="str">
        <f>IF(COUNTA(Квала_Д3_Мини[Фамилия, Имя водителя])&gt;=9,INDEX(Квала_Д3_Мини[],9,1),"")</f>
        <v/>
      </c>
      <c r="AI38" s="23"/>
      <c r="AJ38" s="24" t="str">
        <f>IF(COUNTA(Квала_Д3_Мини[Фамилия, Имя водителя])&gt;=10,INDEX(Квала_Д3_Мини[],10,1),"")</f>
        <v/>
      </c>
      <c r="AK38" s="23"/>
    </row>
    <row r="39" spans="2:37" ht="34.200000000000003" thickTop="1" x14ac:dyDescent="0.3">
      <c r="U39" s="23"/>
      <c r="V39" s="23"/>
      <c r="W39" s="23"/>
      <c r="X39" s="23"/>
      <c r="Y39" s="23"/>
      <c r="AG39" s="23"/>
      <c r="AH39" s="23"/>
      <c r="AI39" s="23"/>
      <c r="AJ39" s="23"/>
      <c r="AK39" s="23"/>
    </row>
    <row r="40" spans="2:37" ht="23.4" x14ac:dyDescent="0.45">
      <c r="U40" s="55" t="s">
        <v>43</v>
      </c>
      <c r="V40" s="55"/>
      <c r="W40" s="55"/>
      <c r="X40" s="55"/>
      <c r="Y40" s="55"/>
      <c r="AA40" s="55" t="s">
        <v>44</v>
      </c>
      <c r="AB40" s="55"/>
      <c r="AC40" s="55"/>
      <c r="AD40" s="55"/>
      <c r="AE40" s="55"/>
      <c r="AG40" s="55" t="s">
        <v>45</v>
      </c>
      <c r="AH40" s="55"/>
      <c r="AI40" s="55"/>
      <c r="AJ40" s="55"/>
      <c r="AK40" s="55"/>
    </row>
    <row r="41" spans="2:37" ht="34.200000000000003" thickBot="1" x14ac:dyDescent="0.35">
      <c r="U41" s="24">
        <f>IF(COUNTA(Квала_Д3_Мини[Фамилия, Имя водителя])&gt;=1,INDEX(Квала_Д3_Мини[],1,1),"")</f>
        <v>22</v>
      </c>
      <c r="V41" s="23"/>
      <c r="W41" s="24">
        <f>IF(COUNTA(Квала_Д3_Мини[Фамилия, Имя водителя])&gt;=3,INDEX(Квала_Д3_Мини[],3,1),"")</f>
        <v>46</v>
      </c>
      <c r="X41" s="23"/>
      <c r="Y41" s="24">
        <f>IF(COUNTA(Квала_Д3_Мини[Фамилия, Имя водителя])&gt;=5,INDEX(Квала_Д3_Мини[],5,1),"")</f>
        <v>11</v>
      </c>
      <c r="AA41" s="24">
        <f>IF(COUNTA(Квала_Д3_Мини[Фамилия, Имя водителя])&gt;=2,INDEX(Квала_Д3_Мини[],2,1),"")</f>
        <v>66</v>
      </c>
      <c r="AB41" s="23"/>
      <c r="AC41" s="24">
        <f>IF(COUNTA(Квала_Д3_Мини[Фамилия, Имя водителя])&gt;=4,INDEX(Квала_Д3_Мини[],4,1),"")</f>
        <v>14</v>
      </c>
      <c r="AD41" s="23"/>
      <c r="AE41" s="24">
        <f>IF(COUNTA(Квала_Д3_Мини[Фамилия, Имя водителя])&gt;=6,INDEX(Квала_Д3_Мини[],6,1),"")</f>
        <v>17</v>
      </c>
      <c r="AG41" s="24">
        <f>IF(COUNTA(Квала_Д3_Мини[Фамилия, Имя водителя])&gt;=1,INDEX(Квала_Д3_Мини[],1,1),"")</f>
        <v>22</v>
      </c>
      <c r="AH41" s="23"/>
      <c r="AI41" s="24">
        <f>IF(COUNTA(Квала_Д3_Мини[Фамилия, Имя водителя])&gt;=2,INDEX(Квала_Д3_Мини[],2,1),"")</f>
        <v>66</v>
      </c>
      <c r="AJ41" s="23"/>
      <c r="AK41" s="24">
        <f>IF(COUNTA(Квала_Д3_Мини[Фамилия, Имя водителя])&gt;=3,INDEX(Квала_Д3_Мини[],3,1),"")</f>
        <v>46</v>
      </c>
    </row>
    <row r="42" spans="2:37" ht="34.799999999999997" thickTop="1" thickBot="1" x14ac:dyDescent="0.35">
      <c r="U42" s="23"/>
      <c r="V42" s="24" t="str">
        <f>IF(COUNTA(Квала_Д3_Мини[Фамилия, Имя водителя])&gt;=7,INDEX(Квала_Д3_Мини[],7,1),"")</f>
        <v/>
      </c>
      <c r="W42" s="23"/>
      <c r="X42" s="24" t="str">
        <f>IF(COUNTA(Квала_Д3_Мини[Фамилия, Имя водителя])&gt;=9,INDEX(Квала_Д3_Мини[],9,1),"")</f>
        <v/>
      </c>
      <c r="Y42" s="23"/>
      <c r="AA42" s="23"/>
      <c r="AB42" s="24" t="str">
        <f>IF(COUNTA(Квала_Д3_Мини[Фамилия, Имя водителя])&gt;=8,INDEX(Квала_Д3_Мини[],8,1),"")</f>
        <v/>
      </c>
      <c r="AC42" s="23"/>
      <c r="AD42" s="24" t="str">
        <f>IF(COUNTA(Квала_Д3_Мини[Фамилия, Имя водителя])&gt;=10,INDEX(Квала_Д3_Мини[],10,1),"")</f>
        <v/>
      </c>
      <c r="AE42" s="23"/>
      <c r="AG42" s="23"/>
      <c r="AH42" s="24">
        <f>IF(COUNTA(Квала_Д3_Мини[Фамилия, Имя водителя])&gt;=4,INDEX(Квала_Д3_Мини[],4,1),"")</f>
        <v>14</v>
      </c>
      <c r="AI42" s="23"/>
      <c r="AJ42" s="24">
        <f>IF(COUNTA(Квала_Д3_Мини[Фамилия, Имя водителя])&gt;=5,INDEX(Квала_Д3_Мини[],5,1),"")</f>
        <v>11</v>
      </c>
      <c r="AK42" s="23"/>
    </row>
    <row r="43" spans="2:37" ht="34.799999999999997" thickTop="1" thickBot="1" x14ac:dyDescent="0.35">
      <c r="U43" s="24" t="str">
        <f>IF(COUNTA(Квала_Д3_Мини[Фамилия, Имя водителя])&gt;=11,INDEX(Квала_Д3_Мини[],11,1),"")</f>
        <v/>
      </c>
      <c r="V43" s="23"/>
      <c r="W43" s="24" t="str">
        <f>IF(COUNTA(Квала_Д3_Мини[Фамилия, Имя водителя])&gt;=13,INDEX(Квала_Д3_Мини[],13,1),"")</f>
        <v/>
      </c>
      <c r="X43" s="23"/>
      <c r="Y43" s="24" t="str">
        <f>IF(COUNTA(Квала_Д3_Мини[Фамилия, Имя водителя])&gt;=15,INDEX(Квала_Д3_Мини[],15,1),"")</f>
        <v/>
      </c>
      <c r="AA43" s="24" t="str">
        <f>IF(COUNTA(Квала_Д3_Мини[Фамилия, Имя водителя])&gt;=12,INDEX(Квала_Д3_Мини[],12,1),"")</f>
        <v/>
      </c>
      <c r="AB43" s="23"/>
      <c r="AC43" s="24" t="str">
        <f>IF(COUNTA(Квала_Д3_Мини[Фамилия, Имя водителя])&gt;=14,INDEX(Квала_Д3_Мини[],14,1),"")</f>
        <v/>
      </c>
      <c r="AD43" s="23"/>
      <c r="AE43" s="24" t="str">
        <f>IF(COUNTA(Квала_Д3_Мини[Фамилия, Имя водителя])&gt;=16,INDEX(Квала_Д3_Мини[],16,1),"")</f>
        <v/>
      </c>
      <c r="AG43" s="24">
        <f>IF(COUNTA(Квала_Д3_Мини[Фамилия, Имя водителя])&gt;=6,INDEX(Квала_Д3_Мини[],6,1),"")</f>
        <v>17</v>
      </c>
      <c r="AH43" s="23"/>
      <c r="AI43" s="24" t="str">
        <f>IF(COUNTA(Квала_Д3_Мини[Фамилия, Имя водителя])&gt;=7,INDEX(Квала_Д3_Мини[],7,1),"")</f>
        <v/>
      </c>
      <c r="AJ43" s="23"/>
      <c r="AK43" s="24" t="str">
        <f>IF(COUNTA(Квала_Д3_Мини[Фамилия, Имя водителя])&gt;=8,INDEX(Квала_Д3_Мини[],8,1),"")</f>
        <v/>
      </c>
    </row>
    <row r="44" spans="2:37" ht="34.799999999999997" thickTop="1" thickBot="1" x14ac:dyDescent="0.35">
      <c r="U44" s="23"/>
      <c r="V44" s="24" t="str">
        <f>IF(COUNTA(Квала_Д3_Мини[Фамилия, Имя водителя])&gt;=17,INDEX(Квала_Д3_Мини[],17,1),"")</f>
        <v/>
      </c>
      <c r="W44" s="23"/>
      <c r="X44" s="24" t="str">
        <f>IF(COUNTA(Квала_Д3_Мини[Фамилия, Имя водителя])&gt;=19,INDEX(Квала_Д3_Мини[],19,1),"")</f>
        <v/>
      </c>
      <c r="Y44" s="23"/>
      <c r="AA44" s="23"/>
      <c r="AB44" s="24" t="str">
        <f>IF(COUNTA(Квала_Д3_Мини[Фамилия, Имя водителя])&gt;=18,INDEX(Квала_Д3_Мини[],18,1),"")</f>
        <v/>
      </c>
      <c r="AC44" s="23"/>
      <c r="AD44" s="24" t="str">
        <f>IF(COUNTA(Квала_Д3_Мини[Фамилия, Имя водителя])&gt;=20,INDEX(Квала_Д3_Мини[],20,1),"")</f>
        <v/>
      </c>
      <c r="AE44" s="23"/>
      <c r="AG44" s="23"/>
      <c r="AH44" s="24" t="str">
        <f>IF(COUNTA(Квала_Д3_Мини[Фамилия, Имя водителя])&gt;=9,INDEX(Квала_Д3_Мини[],9,1),"")</f>
        <v/>
      </c>
      <c r="AI44" s="23"/>
      <c r="AJ44" s="24" t="str">
        <f>IF(COUNTA(Квала_Д3_Мини[Фамилия, Имя водителя])&gt;=10,INDEX(Квала_Д3_Мини[],10,1),"")</f>
        <v/>
      </c>
      <c r="AK44" s="23"/>
    </row>
    <row r="45" spans="2:37" s="22" customFormat="1" ht="34.200000000000003" thickTop="1" x14ac:dyDescent="0.65">
      <c r="B45"/>
      <c r="C45"/>
      <c r="D45"/>
      <c r="E45"/>
      <c r="F45"/>
      <c r="G45"/>
      <c r="H45"/>
      <c r="I45"/>
      <c r="L45"/>
      <c r="M45"/>
      <c r="N45"/>
      <c r="O45"/>
      <c r="P45"/>
      <c r="Q45"/>
      <c r="R45"/>
      <c r="S45"/>
      <c r="T45"/>
    </row>
    <row r="46" spans="2:37" ht="23.4" x14ac:dyDescent="0.45">
      <c r="U46" s="55" t="s">
        <v>43</v>
      </c>
      <c r="V46" s="55"/>
      <c r="W46" s="55"/>
      <c r="X46" s="55"/>
      <c r="Y46" s="55"/>
      <c r="AA46" s="55" t="s">
        <v>44</v>
      </c>
      <c r="AB46" s="55"/>
      <c r="AC46" s="55"/>
      <c r="AD46" s="55"/>
      <c r="AE46" s="55"/>
      <c r="AG46" s="55" t="s">
        <v>45</v>
      </c>
      <c r="AH46" s="55"/>
      <c r="AI46" s="55"/>
      <c r="AJ46" s="55"/>
      <c r="AK46" s="55"/>
    </row>
    <row r="47" spans="2:37" ht="34.200000000000003" thickBot="1" x14ac:dyDescent="0.35">
      <c r="U47" s="24">
        <f>IF(COUNTA(Квала_Д3_Мини[Фамилия, Имя водителя])&gt;=1,INDEX(Квала_Д3_Мини[],1,1),"")</f>
        <v>22</v>
      </c>
      <c r="V47" s="23"/>
      <c r="W47" s="24">
        <f>IF(COUNTA(Квала_Д3_Мини[Фамилия, Имя водителя])&gt;=3,INDEX(Квала_Д3_Мини[],3,1),"")</f>
        <v>46</v>
      </c>
      <c r="X47" s="23"/>
      <c r="Y47" s="24">
        <f>IF(COUNTA(Квала_Д3_Мини[Фамилия, Имя водителя])&gt;=5,INDEX(Квала_Д3_Мини[],5,1),"")</f>
        <v>11</v>
      </c>
      <c r="AA47" s="24">
        <f>IF(COUNTA(Квала_Д3_Мини[Фамилия, Имя водителя])&gt;=2,INDEX(Квала_Д3_Мини[],2,1),"")</f>
        <v>66</v>
      </c>
      <c r="AB47" s="23"/>
      <c r="AC47" s="24">
        <f>IF(COUNTA(Квала_Д3_Мини[Фамилия, Имя водителя])&gt;=4,INDEX(Квала_Д3_Мини[],4,1),"")</f>
        <v>14</v>
      </c>
      <c r="AD47" s="23"/>
      <c r="AE47" s="24">
        <f>IF(COUNTA(Квала_Д3_Мини[Фамилия, Имя водителя])&gt;=6,INDEX(Квала_Д3_Мини[],6,1),"")</f>
        <v>17</v>
      </c>
      <c r="AG47" s="24">
        <f>IF(COUNTA(Квала_Д3_Мини[Фамилия, Имя водителя])&gt;=1,INDEX(Квала_Д3_Мини[],1,1),"")</f>
        <v>22</v>
      </c>
      <c r="AH47" s="23"/>
      <c r="AI47" s="24">
        <f>IF(COUNTA(Квала_Д3_Мини[Фамилия, Имя водителя])&gt;=2,INDEX(Квала_Д3_Мини[],2,1),"")</f>
        <v>66</v>
      </c>
      <c r="AJ47" s="23"/>
      <c r="AK47" s="24">
        <f>IF(COUNTA(Квала_Д3_Мини[Фамилия, Имя водителя])&gt;=3,INDEX(Квала_Д3_Мини[],3,1),"")</f>
        <v>46</v>
      </c>
    </row>
    <row r="48" spans="2:37" ht="34.799999999999997" thickTop="1" thickBot="1" x14ac:dyDescent="0.35">
      <c r="U48" s="23"/>
      <c r="V48" s="24" t="str">
        <f>IF(COUNTA(Квала_Д3_Мини[Фамилия, Имя водителя])&gt;=7,INDEX(Квала_Д3_Мини[],7,1),"")</f>
        <v/>
      </c>
      <c r="W48" s="23"/>
      <c r="X48" s="24" t="str">
        <f>IF(COUNTA(Квала_Д3_Мини[Фамилия, Имя водителя])&gt;=9,INDEX(Квала_Д3_Мини[],9,1),"")</f>
        <v/>
      </c>
      <c r="Y48" s="23"/>
      <c r="AA48" s="23"/>
      <c r="AB48" s="24" t="str">
        <f>IF(COUNTA(Квала_Д3_Мини[Фамилия, Имя водителя])&gt;=8,INDEX(Квала_Д3_Мини[],8,1),"")</f>
        <v/>
      </c>
      <c r="AC48" s="23"/>
      <c r="AD48" s="24" t="str">
        <f>IF(COUNTA(Квала_Д3_Мини[Фамилия, Имя водителя])&gt;=10,INDEX(Квала_Д3_Мини[],10,1),"")</f>
        <v/>
      </c>
      <c r="AE48" s="23"/>
      <c r="AG48" s="23"/>
      <c r="AH48" s="24">
        <f>IF(COUNTA(Квала_Д3_Мини[Фамилия, Имя водителя])&gt;=4,INDEX(Квала_Д3_Мини[],4,1),"")</f>
        <v>14</v>
      </c>
      <c r="AI48" s="23"/>
      <c r="AJ48" s="24">
        <f>IF(COUNTA(Квала_Д3_Мини[Фамилия, Имя водителя])&gt;=5,INDEX(Квала_Д3_Мини[],5,1),"")</f>
        <v>11</v>
      </c>
      <c r="AK48" s="23"/>
    </row>
    <row r="49" spans="21:37" ht="34.799999999999997" thickTop="1" thickBot="1" x14ac:dyDescent="0.35">
      <c r="U49" s="24" t="str">
        <f>IF(COUNTA(Квала_Д3_Мини[Фамилия, Имя водителя])&gt;=11,INDEX(Квала_Д3_Мини[],11,1),"")</f>
        <v/>
      </c>
      <c r="V49" s="23"/>
      <c r="W49" s="24" t="str">
        <f>IF(COUNTA(Квала_Д3_Мини[Фамилия, Имя водителя])&gt;=13,INDEX(Квала_Д3_Мини[],13,1),"")</f>
        <v/>
      </c>
      <c r="X49" s="23"/>
      <c r="Y49" s="24" t="str">
        <f>IF(COUNTA(Квала_Д3_Мини[Фамилия, Имя водителя])&gt;=15,INDEX(Квала_Д3_Мини[],15,1),"")</f>
        <v/>
      </c>
      <c r="AA49" s="24" t="str">
        <f>IF(COUNTA(Квала_Д3_Мини[Фамилия, Имя водителя])&gt;=12,INDEX(Квала_Д3_Мини[],12,1),"")</f>
        <v/>
      </c>
      <c r="AB49" s="23"/>
      <c r="AC49" s="24" t="str">
        <f>IF(COUNTA(Квала_Д3_Мини[Фамилия, Имя водителя])&gt;=14,INDEX(Квала_Д3_Мини[],14,1),"")</f>
        <v/>
      </c>
      <c r="AD49" s="23"/>
      <c r="AE49" s="24" t="str">
        <f>IF(COUNTA(Квала_Д3_Мини[Фамилия, Имя водителя])&gt;=16,INDEX(Квала_Д3_Мини[],16,1),"")</f>
        <v/>
      </c>
      <c r="AG49" s="24">
        <f>IF(COUNTA(Квала_Д3_Мини[Фамилия, Имя водителя])&gt;=6,INDEX(Квала_Д3_Мини[],6,1),"")</f>
        <v>17</v>
      </c>
      <c r="AH49" s="23"/>
      <c r="AI49" s="24" t="str">
        <f>IF(COUNTA(Квала_Д3_Мини[Фамилия, Имя водителя])&gt;=7,INDEX(Квала_Д3_Мини[],7,1),"")</f>
        <v/>
      </c>
      <c r="AJ49" s="23"/>
      <c r="AK49" s="24" t="str">
        <f>IF(COUNTA(Квала_Д3_Мини[Фамилия, Имя водителя])&gt;=8,INDEX(Квала_Д3_Мини[],8,1),"")</f>
        <v/>
      </c>
    </row>
    <row r="50" spans="21:37" ht="34.799999999999997" thickTop="1" thickBot="1" x14ac:dyDescent="0.35">
      <c r="U50" s="23"/>
      <c r="V50" s="24" t="str">
        <f>IF(COUNTA(Квала_Д3_Мини[Фамилия, Имя водителя])&gt;=17,INDEX(Квала_Д3_Мини[],17,1),"")</f>
        <v/>
      </c>
      <c r="W50" s="23"/>
      <c r="X50" s="24" t="str">
        <f>IF(COUNTA(Квала_Д3_Мини[Фамилия, Имя водителя])&gt;=19,INDEX(Квала_Д3_Мини[],19,1),"")</f>
        <v/>
      </c>
      <c r="Y50" s="23"/>
      <c r="AA50" s="23"/>
      <c r="AB50" s="24" t="str">
        <f>IF(COUNTA(Квала_Д3_Мини[Фамилия, Имя водителя])&gt;=18,INDEX(Квала_Д3_Мини[],18,1),"")</f>
        <v/>
      </c>
      <c r="AC50" s="23"/>
      <c r="AD50" s="24" t="str">
        <f>IF(COUNTA(Квала_Д3_Мини[Фамилия, Имя водителя])&gt;=20,INDEX(Квала_Д3_Мини[],20,1),"")</f>
        <v/>
      </c>
      <c r="AE50" s="23"/>
      <c r="AG50" s="23"/>
      <c r="AH50" s="24" t="str">
        <f>IF(COUNTA(Квала_Д3_Мини[Фамилия, Имя водителя])&gt;=9,INDEX(Квала_Д3_Мини[],9,1),"")</f>
        <v/>
      </c>
      <c r="AI50" s="23"/>
      <c r="AJ50" s="24" t="str">
        <f>IF(COUNTA(Квала_Д3_Мини[Фамилия, Имя водителя])&gt;=10,INDEX(Квала_Д3_Мини[],10,1),"")</f>
        <v/>
      </c>
      <c r="AK50" s="23"/>
    </row>
    <row r="51" spans="21:37" ht="15" thickTop="1" x14ac:dyDescent="0.3"/>
  </sheetData>
  <mergeCells count="21">
    <mergeCell ref="U40:Y40"/>
    <mergeCell ref="AA40:AE40"/>
    <mergeCell ref="U46:Y46"/>
    <mergeCell ref="AA46:AE46"/>
    <mergeCell ref="AG34:AK34"/>
    <mergeCell ref="AG40:AK40"/>
    <mergeCell ref="AG46:AK46"/>
    <mergeCell ref="U34:Y34"/>
    <mergeCell ref="AA34:AE34"/>
    <mergeCell ref="C2:G2"/>
    <mergeCell ref="H2:I3"/>
    <mergeCell ref="C3:G3"/>
    <mergeCell ref="C4:G4"/>
    <mergeCell ref="H4:I5"/>
    <mergeCell ref="C5:G5"/>
    <mergeCell ref="C7:G7"/>
    <mergeCell ref="B8:C9"/>
    <mergeCell ref="H8:I8"/>
    <mergeCell ref="D9:G10"/>
    <mergeCell ref="H9:H10"/>
    <mergeCell ref="H7:I7"/>
  </mergeCells>
  <phoneticPr fontId="10" type="noConversion"/>
  <dataValidations count="1">
    <dataValidation type="list" allowBlank="1" showInputMessage="1" sqref="C12:C17" xr:uid="{3C2A0831-F3C7-4B76-8FB0-5FA117FE063E}">
      <formula1>#REF!</formula1>
    </dataValidation>
  </dataValidations>
  <pageMargins left="0.25" right="0.25" top="0.75" bottom="0.75" header="0.3" footer="0.3"/>
  <pageSetup paperSize="9" scale="84" orientation="landscape" r:id="rId1"/>
  <rowBreaks count="1" manualBreakCount="1">
    <brk id="33" max="28" man="1"/>
  </rowBreaks>
  <colBreaks count="2" manualBreakCount="2">
    <brk id="10" max="49" man="1"/>
    <brk id="20" max="49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DFBA-3C90-45D8-90FF-8640B0FE363B}">
  <dimension ref="B2:AK51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10.33203125" bestFit="1" customWidth="1"/>
    <col min="3" max="3" width="26.44140625" bestFit="1" customWidth="1"/>
    <col min="4" max="4" width="25.6640625" customWidth="1"/>
    <col min="5" max="5" width="33.5546875" hidden="1" customWidth="1"/>
    <col min="6" max="6" width="14.6640625" customWidth="1"/>
    <col min="7" max="7" width="29.6640625" customWidth="1"/>
    <col min="8" max="8" width="13.6640625" customWidth="1"/>
    <col min="9" max="9" width="12.6640625" customWidth="1"/>
    <col min="12" max="12" width="7.88671875" bestFit="1" customWidth="1"/>
    <col min="13" max="13" width="26.44140625" bestFit="1" customWidth="1"/>
    <col min="14" max="14" width="21" bestFit="1" customWidth="1"/>
    <col min="15" max="15" width="33.5546875" bestFit="1" customWidth="1"/>
    <col min="16" max="16" width="16.33203125" bestFit="1" customWidth="1"/>
    <col min="17" max="17" width="38.6640625" bestFit="1" customWidth="1"/>
    <col min="18" max="18" width="14.88671875" bestFit="1" customWidth="1"/>
    <col min="19" max="19" width="17.109375" bestFit="1" customWidth="1"/>
    <col min="20" max="20" width="10.109375" bestFit="1" customWidth="1"/>
  </cols>
  <sheetData>
    <row r="2" spans="2:25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25" ht="15.6" x14ac:dyDescent="0.3">
      <c r="C3" s="47" t="s">
        <v>7</v>
      </c>
      <c r="D3" s="47"/>
      <c r="E3" s="47"/>
      <c r="F3" s="47"/>
      <c r="G3" s="47"/>
      <c r="H3" s="48"/>
      <c r="I3" s="48"/>
    </row>
    <row r="4" spans="2:25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25" ht="15.6" x14ac:dyDescent="0.3">
      <c r="C5" s="51" t="s">
        <v>56</v>
      </c>
      <c r="D5" s="51"/>
      <c r="E5" s="51"/>
      <c r="F5" s="51"/>
      <c r="G5" s="51"/>
      <c r="H5" s="50"/>
      <c r="I5" s="50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6" customHeight="1" x14ac:dyDescent="0.3">
      <c r="C6" s="2"/>
      <c r="D6" s="2"/>
      <c r="E6" s="2"/>
      <c r="F6" s="2"/>
      <c r="G6" s="2"/>
      <c r="H6" s="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18.899999999999999" customHeight="1" x14ac:dyDescent="0.35">
      <c r="C7" s="41" t="s">
        <v>86</v>
      </c>
      <c r="D7" s="41"/>
      <c r="E7" s="41"/>
      <c r="F7" s="41"/>
      <c r="G7" s="41"/>
      <c r="H7" s="56"/>
      <c r="I7" s="56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2:25" ht="15.6" x14ac:dyDescent="0.3">
      <c r="B8" s="42" t="s">
        <v>84</v>
      </c>
      <c r="C8" s="42"/>
      <c r="G8" s="20"/>
      <c r="H8" s="43" t="s">
        <v>71</v>
      </c>
      <c r="I8" s="4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5" ht="15" customHeight="1" x14ac:dyDescent="0.3">
      <c r="B9" s="42"/>
      <c r="C9" s="42"/>
      <c r="D9" s="44" t="s">
        <v>25</v>
      </c>
      <c r="E9" s="44"/>
      <c r="F9" s="44"/>
      <c r="G9" s="44"/>
      <c r="H9" s="45" t="s">
        <v>9</v>
      </c>
      <c r="I9" s="4">
        <v>44569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2:25" ht="15" customHeight="1" x14ac:dyDescent="0.3">
      <c r="D10" s="44"/>
      <c r="E10" s="44"/>
      <c r="F10" s="44"/>
      <c r="G10" s="44"/>
      <c r="H10" s="45"/>
      <c r="I10" s="5">
        <v>0.49374999999999997</v>
      </c>
    </row>
    <row r="11" spans="2:25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24</v>
      </c>
      <c r="H11" s="35" t="s">
        <v>26</v>
      </c>
      <c r="I11" s="35" t="s">
        <v>6</v>
      </c>
    </row>
    <row r="12" spans="2:25" x14ac:dyDescent="0.3">
      <c r="B12" s="21">
        <v>25</v>
      </c>
      <c r="C12" s="14" t="s">
        <v>65</v>
      </c>
      <c r="D12" s="10" t="s">
        <v>98</v>
      </c>
      <c r="E12" s="14" t="s">
        <v>23</v>
      </c>
      <c r="F12" s="14" t="s">
        <v>8</v>
      </c>
      <c r="G12" s="30" t="s">
        <v>127</v>
      </c>
      <c r="H12" s="17" t="s">
        <v>80</v>
      </c>
      <c r="I12" s="3">
        <v>1</v>
      </c>
    </row>
    <row r="13" spans="2:25" x14ac:dyDescent="0.3">
      <c r="B13" s="21">
        <v>47</v>
      </c>
      <c r="C13" s="14" t="s">
        <v>115</v>
      </c>
      <c r="D13" s="10" t="s">
        <v>102</v>
      </c>
      <c r="E13" s="14" t="s">
        <v>103</v>
      </c>
      <c r="F13" s="14" t="s">
        <v>18</v>
      </c>
      <c r="G13" s="30" t="s">
        <v>82</v>
      </c>
      <c r="H13" s="17" t="s">
        <v>61</v>
      </c>
      <c r="I13" s="3">
        <v>2</v>
      </c>
    </row>
    <row r="14" spans="2:25" x14ac:dyDescent="0.3">
      <c r="B14" s="21">
        <v>11</v>
      </c>
      <c r="C14" s="14" t="s">
        <v>88</v>
      </c>
      <c r="D14" s="10" t="s">
        <v>89</v>
      </c>
      <c r="E14" s="14" t="s">
        <v>36</v>
      </c>
      <c r="F14" s="14" t="s">
        <v>8</v>
      </c>
      <c r="G14" s="30" t="s">
        <v>126</v>
      </c>
      <c r="H14" s="17" t="s">
        <v>61</v>
      </c>
      <c r="I14" s="3">
        <v>3</v>
      </c>
      <c r="L14" s="15"/>
      <c r="M14" s="15"/>
      <c r="N14" s="15"/>
      <c r="O14" s="15"/>
      <c r="P14" s="15"/>
      <c r="Q14" s="15"/>
      <c r="R14" s="15"/>
      <c r="S14" s="15"/>
      <c r="T14" s="15"/>
    </row>
    <row r="15" spans="2:25" x14ac:dyDescent="0.3">
      <c r="B15" s="21">
        <v>15</v>
      </c>
      <c r="C15" s="14" t="s">
        <v>50</v>
      </c>
      <c r="D15" s="10" t="s">
        <v>113</v>
      </c>
      <c r="E15" s="14" t="s">
        <v>32</v>
      </c>
      <c r="F15" s="14" t="s">
        <v>8</v>
      </c>
      <c r="G15" s="30" t="s">
        <v>130</v>
      </c>
      <c r="H15" s="17" t="s">
        <v>80</v>
      </c>
      <c r="I15" s="3">
        <v>4</v>
      </c>
      <c r="L15" s="15"/>
      <c r="M15" s="15"/>
      <c r="N15" s="15"/>
      <c r="O15" s="15"/>
      <c r="P15" s="15"/>
      <c r="Q15" s="15"/>
      <c r="R15" s="15"/>
      <c r="S15" s="15"/>
      <c r="T15" s="15"/>
    </row>
    <row r="16" spans="2:25" x14ac:dyDescent="0.3">
      <c r="B16" s="18">
        <v>69</v>
      </c>
      <c r="C16" s="14" t="s">
        <v>67</v>
      </c>
      <c r="D16" s="10" t="s">
        <v>93</v>
      </c>
      <c r="E16" s="14" t="s">
        <v>52</v>
      </c>
      <c r="F16" s="14" t="s">
        <v>8</v>
      </c>
      <c r="G16" s="30" t="s">
        <v>128</v>
      </c>
      <c r="H16" s="17" t="s">
        <v>79</v>
      </c>
      <c r="I16" s="3">
        <v>5</v>
      </c>
      <c r="L16" s="15"/>
      <c r="M16" s="15"/>
      <c r="N16" s="15"/>
      <c r="O16" s="15"/>
      <c r="P16" s="15"/>
      <c r="Q16" s="15"/>
      <c r="R16" s="15"/>
      <c r="S16" s="15"/>
      <c r="T16" s="15"/>
    </row>
    <row r="17" spans="2:20" x14ac:dyDescent="0.3">
      <c r="B17" s="21">
        <v>88</v>
      </c>
      <c r="C17" s="14" t="s">
        <v>40</v>
      </c>
      <c r="D17" s="10" t="s">
        <v>94</v>
      </c>
      <c r="E17" s="14" t="s">
        <v>54</v>
      </c>
      <c r="F17" s="14">
        <v>1</v>
      </c>
      <c r="G17" s="30" t="s">
        <v>131</v>
      </c>
      <c r="H17" s="17" t="s">
        <v>80</v>
      </c>
      <c r="I17" s="3">
        <v>6</v>
      </c>
      <c r="L17" s="15"/>
      <c r="M17" s="15"/>
      <c r="N17" s="15"/>
      <c r="O17" s="15"/>
      <c r="P17" s="15"/>
      <c r="Q17" s="15"/>
      <c r="R17" s="15"/>
      <c r="S17" s="15"/>
      <c r="T17" s="15"/>
    </row>
    <row r="18" spans="2:20" ht="15" thickBot="1" x14ac:dyDescent="0.35">
      <c r="B18" s="21">
        <v>78</v>
      </c>
      <c r="C18" s="3" t="s">
        <v>38</v>
      </c>
      <c r="D18" s="10" t="s">
        <v>92</v>
      </c>
      <c r="E18" s="14" t="s">
        <v>41</v>
      </c>
      <c r="F18" s="14" t="s">
        <v>8</v>
      </c>
      <c r="G18" s="30" t="s">
        <v>129</v>
      </c>
      <c r="H18" s="17" t="s">
        <v>80</v>
      </c>
      <c r="I18" s="3">
        <v>7</v>
      </c>
      <c r="L18" s="15"/>
      <c r="M18" s="15"/>
      <c r="N18" s="15"/>
      <c r="O18" s="15"/>
      <c r="P18" s="15"/>
      <c r="Q18" s="15"/>
      <c r="R18" s="15"/>
      <c r="S18" s="15"/>
      <c r="T18" s="15"/>
    </row>
    <row r="19" spans="2:20" ht="15" thickBot="1" x14ac:dyDescent="0.35">
      <c r="B19" s="7" t="s">
        <v>12</v>
      </c>
      <c r="C19" s="8">
        <v>7</v>
      </c>
      <c r="D19" s="8" t="s">
        <v>147</v>
      </c>
      <c r="E19" s="8"/>
      <c r="F19" s="8"/>
      <c r="G19" s="8"/>
      <c r="H19" s="8"/>
      <c r="I19" s="9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3">
      <c r="B20" s="25"/>
      <c r="C20" s="12"/>
      <c r="D20" s="12"/>
      <c r="E20" s="12"/>
      <c r="F20" s="12"/>
      <c r="G20" s="12"/>
      <c r="H20" s="12"/>
      <c r="I20" s="12"/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3">
      <c r="B21" s="25"/>
      <c r="C21" s="6" t="s">
        <v>13</v>
      </c>
      <c r="D21" s="29" t="s">
        <v>116</v>
      </c>
    </row>
    <row r="22" spans="2:20" x14ac:dyDescent="0.3">
      <c r="B22" s="25"/>
      <c r="D22" s="26" t="s">
        <v>117</v>
      </c>
      <c r="G22" s="38" t="s">
        <v>15</v>
      </c>
      <c r="I22" s="29" t="s">
        <v>76</v>
      </c>
    </row>
    <row r="23" spans="2:20" x14ac:dyDescent="0.3">
      <c r="B23" s="25"/>
      <c r="C23" s="6" t="s">
        <v>14</v>
      </c>
      <c r="D23" s="26" t="s">
        <v>118</v>
      </c>
      <c r="I23" s="26" t="s">
        <v>120</v>
      </c>
    </row>
    <row r="24" spans="2:20" x14ac:dyDescent="0.3">
      <c r="B24" s="25"/>
      <c r="D24" s="26" t="s">
        <v>119</v>
      </c>
    </row>
    <row r="25" spans="2:20" x14ac:dyDescent="0.3">
      <c r="B25" s="25"/>
      <c r="C25" s="12"/>
      <c r="D25" s="12"/>
      <c r="E25" s="12"/>
      <c r="F25" s="12"/>
      <c r="G25" s="12"/>
      <c r="H25" s="12"/>
      <c r="I25" s="12"/>
    </row>
    <row r="26" spans="2:20" x14ac:dyDescent="0.3">
      <c r="B26" s="25"/>
      <c r="C26" s="12"/>
      <c r="D26" s="12"/>
      <c r="E26" s="12"/>
      <c r="F26" s="12"/>
      <c r="G26" s="12"/>
      <c r="H26" s="12"/>
      <c r="I26" s="12"/>
    </row>
    <row r="33" spans="2:37" ht="33.6" x14ac:dyDescent="0.65">
      <c r="L33" s="22"/>
      <c r="M33" s="22"/>
      <c r="N33" s="22"/>
      <c r="O33" s="22"/>
      <c r="P33" s="22"/>
      <c r="Q33" s="22"/>
      <c r="R33" s="22"/>
      <c r="S33" s="22"/>
      <c r="T33" s="22"/>
    </row>
    <row r="34" spans="2:37" ht="23.4" x14ac:dyDescent="0.45">
      <c r="U34" s="55" t="s">
        <v>43</v>
      </c>
      <c r="V34" s="55"/>
      <c r="W34" s="55"/>
      <c r="X34" s="55"/>
      <c r="Y34" s="55"/>
      <c r="AA34" s="55" t="s">
        <v>44</v>
      </c>
      <c r="AB34" s="55"/>
      <c r="AC34" s="55"/>
      <c r="AD34" s="55"/>
      <c r="AE34" s="55"/>
      <c r="AG34" s="55" t="s">
        <v>45</v>
      </c>
      <c r="AH34" s="55"/>
      <c r="AI34" s="55"/>
      <c r="AJ34" s="55"/>
      <c r="AK34" s="55"/>
    </row>
    <row r="35" spans="2:37" ht="34.200000000000003" thickBot="1" x14ac:dyDescent="0.35">
      <c r="U35" s="24">
        <f>IF(COUNTA(Квала_Д3_250[Фамилия, Имя водителя])&gt;=1,INDEX(Квала_Д3_250[],1,1),"")</f>
        <v>25</v>
      </c>
      <c r="V35" s="23"/>
      <c r="W35" s="24">
        <f>IF(COUNTA(Квала_Д3_250[Фамилия, Имя водителя])&gt;=3,INDEX(Квала_Д3_250[],3,1),"")</f>
        <v>11</v>
      </c>
      <c r="X35" s="23"/>
      <c r="Y35" s="24">
        <f>IF(COUNTA(Квала_Д3_250[Фамилия, Имя водителя])&gt;=5,INDEX(Квала_Д3_250[],5,1),"")</f>
        <v>69</v>
      </c>
      <c r="AA35" s="24">
        <f>IF(COUNTA(Квала_Д3_250[Фамилия, Имя водителя])&gt;=2,INDEX(Квала_Д3_250[],2,1),"")</f>
        <v>47</v>
      </c>
      <c r="AB35" s="23"/>
      <c r="AC35" s="24">
        <f>IF(COUNTA(Квала_Д3_250[Фамилия, Имя водителя])&gt;=4,INDEX(Квала_Д3_250[],4,1),"")</f>
        <v>15</v>
      </c>
      <c r="AD35" s="23"/>
      <c r="AE35" s="24">
        <f>IF(COUNTA(Квала_Д3_250[Фамилия, Имя водителя])&gt;=6,INDEX(Квала_Д3_250[],6,1),"")</f>
        <v>88</v>
      </c>
      <c r="AG35" s="24">
        <f>IF(COUNTA(Квала_Д3_250[Фамилия, Имя водителя])&gt;=1,INDEX(Квала_Д3_250[],1,1),"")</f>
        <v>25</v>
      </c>
      <c r="AH35" s="23"/>
      <c r="AI35" s="24">
        <f>IF(COUNTA(Квала_Д3_250[Фамилия, Имя водителя])&gt;=2,INDEX(Квала_Д3_250[],2,1),"")</f>
        <v>47</v>
      </c>
      <c r="AJ35" s="23"/>
      <c r="AK35" s="24">
        <f>IF(COUNTA(Квала_Д3_250[Фамилия, Имя водителя])&gt;=3,INDEX(Квала_Д3_250[],3,1),"")</f>
        <v>11</v>
      </c>
    </row>
    <row r="36" spans="2:37" ht="34.799999999999997" thickTop="1" thickBot="1" x14ac:dyDescent="0.35">
      <c r="U36" s="23"/>
      <c r="V36" s="24">
        <f>IF(COUNTA(Квала_Д3_250[Фамилия, Имя водителя])&gt;=7,INDEX(Квала_Д3_250[],7,1),"")</f>
        <v>78</v>
      </c>
      <c r="W36" s="23"/>
      <c r="X36" s="24" t="str">
        <f>IF(COUNTA(Квала_Д3_250[Фамилия, Имя водителя])&gt;=9,INDEX(Квала_Д3_250[],9,1),"")</f>
        <v/>
      </c>
      <c r="Y36" s="23"/>
      <c r="AA36" s="23"/>
      <c r="AB36" s="24" t="str">
        <f>IF(COUNTA(Квала_Д3_250[Фамилия, Имя водителя])&gt;=8,INDEX(Квала_Д3_250[],8,1),"")</f>
        <v/>
      </c>
      <c r="AC36" s="23"/>
      <c r="AD36" s="24" t="str">
        <f>IF(COUNTA(Квала_Д3_250[Фамилия, Имя водителя])&gt;=10,INDEX(Квала_Д3_250[],10,1),"")</f>
        <v/>
      </c>
      <c r="AE36" s="23"/>
      <c r="AG36" s="23"/>
      <c r="AH36" s="24">
        <f>IF(COUNTA(Квала_Д3_250[Фамилия, Имя водителя])&gt;=4,INDEX(Квала_Д3_250[],4,1),"")</f>
        <v>15</v>
      </c>
      <c r="AI36" s="23"/>
      <c r="AJ36" s="24">
        <f>IF(COUNTA(Квала_Д3_250[Фамилия, Имя водителя])&gt;=5,INDEX(Квала_Д3_250[],5,1),"")</f>
        <v>69</v>
      </c>
      <c r="AK36" s="23"/>
    </row>
    <row r="37" spans="2:37" ht="34.799999999999997" thickTop="1" thickBot="1" x14ac:dyDescent="0.35">
      <c r="U37" s="24" t="str">
        <f>IF(COUNTA(Квала_Д3_250[Фамилия, Имя водителя])&gt;=11,INDEX(Квала_Д3_250[],11,1),"")</f>
        <v/>
      </c>
      <c r="V37" s="23"/>
      <c r="W37" s="24" t="str">
        <f>IF(COUNTA(Квала_Д3_250[Фамилия, Имя водителя])&gt;=13,INDEX(Квала_Д3_250[],13,1),"")</f>
        <v/>
      </c>
      <c r="X37" s="23"/>
      <c r="Y37" s="24" t="str">
        <f>IF(COUNTA(Квала_Д3_250[Фамилия, Имя водителя])&gt;=15,INDEX(Квала_Д3_250[],15,1),"")</f>
        <v/>
      </c>
      <c r="AA37" s="24" t="str">
        <f>IF(COUNTA(Квала_Д3_250[Фамилия, Имя водителя])&gt;=12,INDEX(Квала_Д3_250[],12,1),"")</f>
        <v/>
      </c>
      <c r="AB37" s="23"/>
      <c r="AC37" s="24" t="str">
        <f>IF(COUNTA(Квала_Д3_250[Фамилия, Имя водителя])&gt;=14,INDEX(Квала_Д3_250[],14,1),"")</f>
        <v/>
      </c>
      <c r="AD37" s="23"/>
      <c r="AE37" s="24" t="str">
        <f>IF(COUNTA(Квала_Д3_250[Фамилия, Имя водителя])&gt;=16,INDEX(Квала_Д3_250[],16,1),"")</f>
        <v/>
      </c>
      <c r="AG37" s="24">
        <f>IF(COUNTA(Квала_Д3_250[Фамилия, Имя водителя])&gt;=6,INDEX(Квала_Д3_250[],6,1),"")</f>
        <v>88</v>
      </c>
      <c r="AH37" s="23"/>
      <c r="AI37" s="24">
        <f>IF(COUNTA(Квала_Д3_250[Фамилия, Имя водителя])&gt;=7,INDEX(Квала_Д3_250[],7,1),"")</f>
        <v>78</v>
      </c>
      <c r="AJ37" s="23"/>
      <c r="AK37" s="24" t="str">
        <f>IF(COUNTA(Квала_Д3_250[Фамилия, Имя водителя])&gt;=8,INDEX(Квала_Д3_250[],8,1),"")</f>
        <v/>
      </c>
    </row>
    <row r="38" spans="2:37" ht="34.799999999999997" thickTop="1" thickBot="1" x14ac:dyDescent="0.35">
      <c r="U38" s="23"/>
      <c r="V38" s="24" t="str">
        <f>IF(COUNTA(Квала_Д3_250[Фамилия, Имя водителя])&gt;=17,INDEX(Квала_Д3_250[],17,1),"")</f>
        <v/>
      </c>
      <c r="W38" s="23"/>
      <c r="X38" s="24" t="str">
        <f>IF(COUNTA(Квала_Д3_250[Фамилия, Имя водителя])&gt;=19,INDEX(Квала_Д3_250[],19,1),"")</f>
        <v/>
      </c>
      <c r="Y38" s="23"/>
      <c r="AA38" s="23"/>
      <c r="AB38" s="24" t="str">
        <f>IF(COUNTA(Квала_Д3_250[Фамилия, Имя водителя])&gt;=18,INDEX(Квала_Д3_250[],18,1),"")</f>
        <v/>
      </c>
      <c r="AC38" s="23"/>
      <c r="AD38" s="24" t="str">
        <f>IF(COUNTA(Квала_Д3_250[Фамилия, Имя водителя])&gt;=20,INDEX(Квала_Д3_250[],20,1),"")</f>
        <v/>
      </c>
      <c r="AE38" s="23"/>
      <c r="AG38" s="23"/>
      <c r="AH38" s="24" t="str">
        <f>IF(COUNTA(Квала_Д3_250[Фамилия, Имя водителя])&gt;=9,INDEX(Квала_Д3_250[],9,1),"")</f>
        <v/>
      </c>
      <c r="AI38" s="23"/>
      <c r="AJ38" s="24" t="str">
        <f>IF(COUNTA(Квала_Д3_250[Фамилия, Имя водителя])&gt;=10,INDEX(Квала_Д3_250[],10,1),"")</f>
        <v/>
      </c>
      <c r="AK38" s="23"/>
    </row>
    <row r="39" spans="2:37" ht="34.200000000000003" thickTop="1" x14ac:dyDescent="0.65">
      <c r="B39" s="22"/>
      <c r="C39" s="22"/>
      <c r="D39" s="22"/>
      <c r="E39" s="22"/>
      <c r="F39" s="22"/>
      <c r="G39" s="22"/>
      <c r="H39" s="22"/>
      <c r="I39" s="22"/>
      <c r="U39" s="23"/>
      <c r="V39" s="23"/>
      <c r="W39" s="23"/>
      <c r="X39" s="23"/>
      <c r="Y39" s="23"/>
      <c r="AG39" s="23"/>
      <c r="AH39" s="23"/>
      <c r="AI39" s="23"/>
      <c r="AJ39" s="23"/>
      <c r="AK39" s="23"/>
    </row>
    <row r="40" spans="2:37" ht="23.4" x14ac:dyDescent="0.45">
      <c r="U40" s="55" t="s">
        <v>43</v>
      </c>
      <c r="V40" s="55"/>
      <c r="W40" s="55"/>
      <c r="X40" s="55"/>
      <c r="Y40" s="55"/>
      <c r="AA40" s="55" t="s">
        <v>44</v>
      </c>
      <c r="AB40" s="55"/>
      <c r="AC40" s="55"/>
      <c r="AD40" s="55"/>
      <c r="AE40" s="55"/>
      <c r="AG40" s="55" t="s">
        <v>45</v>
      </c>
      <c r="AH40" s="55"/>
      <c r="AI40" s="55"/>
      <c r="AJ40" s="55"/>
      <c r="AK40" s="55"/>
    </row>
    <row r="41" spans="2:37" ht="34.200000000000003" thickBot="1" x14ac:dyDescent="0.35">
      <c r="U41" s="24">
        <f>IF(COUNTA(Квала_Д3_250[Фамилия, Имя водителя])&gt;=1,INDEX(Квала_Д3_250[],1,1),"")</f>
        <v>25</v>
      </c>
      <c r="V41" s="23"/>
      <c r="W41" s="24">
        <f>IF(COUNTA(Квала_Д3_250[Фамилия, Имя водителя])&gt;=3,INDEX(Квала_Д3_250[],3,1),"")</f>
        <v>11</v>
      </c>
      <c r="X41" s="23"/>
      <c r="Y41" s="24">
        <f>IF(COUNTA(Квала_Д3_250[Фамилия, Имя водителя])&gt;=5,INDEX(Квала_Д3_250[],5,1),"")</f>
        <v>69</v>
      </c>
      <c r="AA41" s="24">
        <f>IF(COUNTA(Квала_Д3_250[Фамилия, Имя водителя])&gt;=2,INDEX(Квала_Д3_250[],2,1),"")</f>
        <v>47</v>
      </c>
      <c r="AB41" s="23"/>
      <c r="AC41" s="24">
        <f>IF(COUNTA(Квала_Д3_250[Фамилия, Имя водителя])&gt;=4,INDEX(Квала_Д3_250[],4,1),"")</f>
        <v>15</v>
      </c>
      <c r="AD41" s="23"/>
      <c r="AE41" s="24">
        <f>IF(COUNTA(Квала_Д3_250[Фамилия, Имя водителя])&gt;=6,INDEX(Квала_Д3_250[],6,1),"")</f>
        <v>88</v>
      </c>
      <c r="AG41" s="24">
        <f>IF(COUNTA(Квала_Д3_250[Фамилия, Имя водителя])&gt;=1,INDEX(Квала_Д3_250[],1,1),"")</f>
        <v>25</v>
      </c>
      <c r="AH41" s="23"/>
      <c r="AI41" s="24">
        <f>IF(COUNTA(Квала_Д3_250[Фамилия, Имя водителя])&gt;=2,INDEX(Квала_Д3_250[],2,1),"")</f>
        <v>47</v>
      </c>
      <c r="AJ41" s="23"/>
      <c r="AK41" s="24">
        <f>IF(COUNTA(Квала_Д3_250[Фамилия, Имя водителя])&gt;=3,INDEX(Квала_Д3_250[],3,1),"")</f>
        <v>11</v>
      </c>
    </row>
    <row r="42" spans="2:37" ht="34.799999999999997" thickTop="1" thickBot="1" x14ac:dyDescent="0.35">
      <c r="U42" s="23"/>
      <c r="V42" s="24">
        <f>IF(COUNTA(Квала_Д3_250[Фамилия, Имя водителя])&gt;=7,INDEX(Квала_Д3_250[],7,1),"")</f>
        <v>78</v>
      </c>
      <c r="W42" s="23"/>
      <c r="X42" s="24" t="str">
        <f>IF(COUNTA(Квала_Д3_250[Фамилия, Имя водителя])&gt;=9,INDEX(Квала_Д3_250[],9,1),"")</f>
        <v/>
      </c>
      <c r="Y42" s="23"/>
      <c r="AA42" s="23"/>
      <c r="AB42" s="24" t="str">
        <f>IF(COUNTA(Квала_Д3_250[Фамилия, Имя водителя])&gt;=8,INDEX(Квала_Д3_250[],8,1),"")</f>
        <v/>
      </c>
      <c r="AC42" s="23"/>
      <c r="AD42" s="24" t="str">
        <f>IF(COUNTA(Квала_Д3_250[Фамилия, Имя водителя])&gt;=10,INDEX(Квала_Д3_250[],10,1),"")</f>
        <v/>
      </c>
      <c r="AE42" s="23"/>
      <c r="AG42" s="23"/>
      <c r="AH42" s="24">
        <f>IF(COUNTA(Квала_Д3_250[Фамилия, Имя водителя])&gt;=4,INDEX(Квала_Д3_250[],4,1),"")</f>
        <v>15</v>
      </c>
      <c r="AI42" s="23"/>
      <c r="AJ42" s="24">
        <f>IF(COUNTA(Квала_Д3_250[Фамилия, Имя водителя])&gt;=5,INDEX(Квала_Д3_250[],5,1),"")</f>
        <v>69</v>
      </c>
      <c r="AK42" s="23"/>
    </row>
    <row r="43" spans="2:37" ht="34.799999999999997" thickTop="1" thickBot="1" x14ac:dyDescent="0.35">
      <c r="U43" s="24" t="str">
        <f>IF(COUNTA(Квала_Д3_250[Фамилия, Имя водителя])&gt;=11,INDEX(Квала_Д3_250[],11,1),"")</f>
        <v/>
      </c>
      <c r="V43" s="23"/>
      <c r="W43" s="24" t="str">
        <f>IF(COUNTA(Квала_Д3_250[Фамилия, Имя водителя])&gt;=13,INDEX(Квала_Д3_250[],13,1),"")</f>
        <v/>
      </c>
      <c r="X43" s="23"/>
      <c r="Y43" s="24" t="str">
        <f>IF(COUNTA(Квала_Д3_250[Фамилия, Имя водителя])&gt;=15,INDEX(Квала_Д3_250[],15,1),"")</f>
        <v/>
      </c>
      <c r="AA43" s="24" t="str">
        <f>IF(COUNTA(Квала_Д3_250[Фамилия, Имя водителя])&gt;=12,INDEX(Квала_Д3_250[],12,1),"")</f>
        <v/>
      </c>
      <c r="AB43" s="23"/>
      <c r="AC43" s="24" t="str">
        <f>IF(COUNTA(Квала_Д3_250[Фамилия, Имя водителя])&gt;=14,INDEX(Квала_Д3_250[],14,1),"")</f>
        <v/>
      </c>
      <c r="AD43" s="23"/>
      <c r="AE43" s="24" t="str">
        <f>IF(COUNTA(Квала_Д3_250[Фамилия, Имя водителя])&gt;=16,INDEX(Квала_Д3_250[],16,1),"")</f>
        <v/>
      </c>
      <c r="AG43" s="24">
        <f>IF(COUNTA(Квала_Д3_250[Фамилия, Имя водителя])&gt;=6,INDEX(Квала_Д3_250[],6,1),"")</f>
        <v>88</v>
      </c>
      <c r="AH43" s="23"/>
      <c r="AI43" s="24">
        <f>IF(COUNTA(Квала_Д3_250[Фамилия, Имя водителя])&gt;=7,INDEX(Квала_Д3_250[],7,1),"")</f>
        <v>78</v>
      </c>
      <c r="AJ43" s="23"/>
      <c r="AK43" s="24" t="str">
        <f>IF(COUNTA(Квала_Д3_250[Фамилия, Имя водителя])&gt;=8,INDEX(Квала_Д3_250[],8,1),"")</f>
        <v/>
      </c>
    </row>
    <row r="44" spans="2:37" ht="34.799999999999997" thickTop="1" thickBot="1" x14ac:dyDescent="0.35">
      <c r="U44" s="23"/>
      <c r="V44" s="24" t="str">
        <f>IF(COUNTA(Квала_Д3_250[Фамилия, Имя водителя])&gt;=17,INDEX(Квала_Д3_250[],17,1),"")</f>
        <v/>
      </c>
      <c r="W44" s="23"/>
      <c r="X44" s="24" t="str">
        <f>IF(COUNTA(Квала_Д3_250[Фамилия, Имя водителя])&gt;=19,INDEX(Квала_Д3_250[],19,1),"")</f>
        <v/>
      </c>
      <c r="Y44" s="23"/>
      <c r="AA44" s="23"/>
      <c r="AB44" s="24" t="str">
        <f>IF(COUNTA(Квала_Д3_250[Фамилия, Имя водителя])&gt;=18,INDEX(Квала_Д3_250[],18,1),"")</f>
        <v/>
      </c>
      <c r="AC44" s="23"/>
      <c r="AD44" s="24" t="str">
        <f>IF(COUNTA(Квала_Д3_250[Фамилия, Имя водителя])&gt;=20,INDEX(Квала_Д3_250[],20,1),"")</f>
        <v/>
      </c>
      <c r="AE44" s="23"/>
      <c r="AG44" s="23"/>
      <c r="AH44" s="24" t="str">
        <f>IF(COUNTA(Квала_Д3_250[Фамилия, Имя водителя])&gt;=9,INDEX(Квала_Д3_250[],9,1),"")</f>
        <v/>
      </c>
      <c r="AI44" s="23"/>
      <c r="AJ44" s="24" t="str">
        <f>IF(COUNTA(Квала_Д3_250[Фамилия, Имя водителя])&gt;=10,INDEX(Квала_Д3_250[],10,1),"")</f>
        <v/>
      </c>
      <c r="AK44" s="23"/>
    </row>
    <row r="45" spans="2:37" s="22" customFormat="1" ht="34.200000000000003" thickTop="1" x14ac:dyDescent="0.65">
      <c r="B45"/>
      <c r="C45"/>
      <c r="D45"/>
      <c r="E45"/>
      <c r="F45"/>
      <c r="G45"/>
      <c r="H45"/>
      <c r="I45"/>
      <c r="L45"/>
      <c r="M45"/>
      <c r="N45"/>
      <c r="O45"/>
      <c r="P45"/>
      <c r="Q45"/>
      <c r="R45"/>
      <c r="S45"/>
      <c r="T45"/>
    </row>
    <row r="46" spans="2:37" ht="23.4" x14ac:dyDescent="0.45">
      <c r="U46" s="55" t="s">
        <v>43</v>
      </c>
      <c r="V46" s="55"/>
      <c r="W46" s="55"/>
      <c r="X46" s="55"/>
      <c r="Y46" s="55"/>
      <c r="AA46" s="55" t="s">
        <v>44</v>
      </c>
      <c r="AB46" s="55"/>
      <c r="AC46" s="55"/>
      <c r="AD46" s="55"/>
      <c r="AE46" s="55"/>
      <c r="AG46" s="55" t="s">
        <v>45</v>
      </c>
      <c r="AH46" s="55"/>
      <c r="AI46" s="55"/>
      <c r="AJ46" s="55"/>
      <c r="AK46" s="55"/>
    </row>
    <row r="47" spans="2:37" ht="34.200000000000003" thickBot="1" x14ac:dyDescent="0.35">
      <c r="U47" s="24">
        <f>IF(COUNTA(Квала_Д3_250[Фамилия, Имя водителя])&gt;=1,INDEX(Квала_Д3_250[],1,1),"")</f>
        <v>25</v>
      </c>
      <c r="V47" s="23"/>
      <c r="W47" s="24">
        <f>IF(COUNTA(Квала_Д3_250[Фамилия, Имя водителя])&gt;=3,INDEX(Квала_Д3_250[],3,1),"")</f>
        <v>11</v>
      </c>
      <c r="X47" s="23"/>
      <c r="Y47" s="24">
        <f>IF(COUNTA(Квала_Д3_250[Фамилия, Имя водителя])&gt;=5,INDEX(Квала_Д3_250[],5,1),"")</f>
        <v>69</v>
      </c>
      <c r="AA47" s="24">
        <f>IF(COUNTA(Квала_Д3_250[Фамилия, Имя водителя])&gt;=2,INDEX(Квала_Д3_250[],2,1),"")</f>
        <v>47</v>
      </c>
      <c r="AB47" s="23"/>
      <c r="AC47" s="24">
        <f>IF(COUNTA(Квала_Д3_250[Фамилия, Имя водителя])&gt;=4,INDEX(Квала_Д3_250[],4,1),"")</f>
        <v>15</v>
      </c>
      <c r="AD47" s="23"/>
      <c r="AE47" s="24">
        <f>IF(COUNTA(Квала_Д3_250[Фамилия, Имя водителя])&gt;=6,INDEX(Квала_Д3_250[],6,1),"")</f>
        <v>88</v>
      </c>
      <c r="AG47" s="24">
        <f>IF(COUNTA(Квала_Д3_250[Фамилия, Имя водителя])&gt;=1,INDEX(Квала_Д3_250[],1,1),"")</f>
        <v>25</v>
      </c>
      <c r="AH47" s="23"/>
      <c r="AI47" s="24">
        <f>IF(COUNTA(Квала_Д3_250[Фамилия, Имя водителя])&gt;=2,INDEX(Квала_Д3_250[],2,1),"")</f>
        <v>47</v>
      </c>
      <c r="AJ47" s="23"/>
      <c r="AK47" s="24">
        <f>IF(COUNTA(Квала_Д3_250[Фамилия, Имя водителя])&gt;=3,INDEX(Квала_Д3_250[],3,1),"")</f>
        <v>11</v>
      </c>
    </row>
    <row r="48" spans="2:37" ht="34.799999999999997" thickTop="1" thickBot="1" x14ac:dyDescent="0.35">
      <c r="U48" s="23"/>
      <c r="V48" s="24">
        <f>IF(COUNTA(Квала_Д3_250[Фамилия, Имя водителя])&gt;=7,INDEX(Квала_Д3_250[],7,1),"")</f>
        <v>78</v>
      </c>
      <c r="W48" s="23"/>
      <c r="X48" s="24" t="str">
        <f>IF(COUNTA(Квала_Д3_250[Фамилия, Имя водителя])&gt;=9,INDEX(Квала_Д3_250[],9,1),"")</f>
        <v/>
      </c>
      <c r="Y48" s="23"/>
      <c r="AA48" s="23"/>
      <c r="AB48" s="24" t="str">
        <f>IF(COUNTA(Квала_Д3_250[Фамилия, Имя водителя])&gt;=8,INDEX(Квала_Д3_250[],8,1),"")</f>
        <v/>
      </c>
      <c r="AC48" s="23"/>
      <c r="AD48" s="24" t="str">
        <f>IF(COUNTA(Квала_Д3_250[Фамилия, Имя водителя])&gt;=10,INDEX(Квала_Д3_250[],10,1),"")</f>
        <v/>
      </c>
      <c r="AE48" s="23"/>
      <c r="AG48" s="23"/>
      <c r="AH48" s="24">
        <f>IF(COUNTA(Квала_Д3_250[Фамилия, Имя водителя])&gt;=4,INDEX(Квала_Д3_250[],4,1),"")</f>
        <v>15</v>
      </c>
      <c r="AI48" s="23"/>
      <c r="AJ48" s="24">
        <f>IF(COUNTA(Квала_Д3_250[Фамилия, Имя водителя])&gt;=5,INDEX(Квала_Д3_250[],5,1),"")</f>
        <v>69</v>
      </c>
      <c r="AK48" s="23"/>
    </row>
    <row r="49" spans="21:37" ht="34.799999999999997" thickTop="1" thickBot="1" x14ac:dyDescent="0.35">
      <c r="U49" s="24" t="str">
        <f>IF(COUNTA(Квала_Д3_250[Фамилия, Имя водителя])&gt;=11,INDEX(Квала_Д3_250[],11,1),"")</f>
        <v/>
      </c>
      <c r="V49" s="23"/>
      <c r="W49" s="24" t="str">
        <f>IF(COUNTA(Квала_Д3_250[Фамилия, Имя водителя])&gt;=13,INDEX(Квала_Д3_250[],13,1),"")</f>
        <v/>
      </c>
      <c r="X49" s="23"/>
      <c r="Y49" s="24" t="str">
        <f>IF(COUNTA(Квала_Д3_250[Фамилия, Имя водителя])&gt;=15,INDEX(Квала_Д3_250[],15,1),"")</f>
        <v/>
      </c>
      <c r="AA49" s="24" t="str">
        <f>IF(COUNTA(Квала_Д3_250[Фамилия, Имя водителя])&gt;=12,INDEX(Квала_Д3_250[],12,1),"")</f>
        <v/>
      </c>
      <c r="AB49" s="23"/>
      <c r="AC49" s="24" t="str">
        <f>IF(COUNTA(Квала_Д3_250[Фамилия, Имя водителя])&gt;=14,INDEX(Квала_Д3_250[],14,1),"")</f>
        <v/>
      </c>
      <c r="AD49" s="23"/>
      <c r="AE49" s="24" t="str">
        <f>IF(COUNTA(Квала_Д3_250[Фамилия, Имя водителя])&gt;=16,INDEX(Квала_Д3_250[],16,1),"")</f>
        <v/>
      </c>
      <c r="AG49" s="24">
        <f>IF(COUNTA(Квала_Д3_250[Фамилия, Имя водителя])&gt;=6,INDEX(Квала_Д3_250[],6,1),"")</f>
        <v>88</v>
      </c>
      <c r="AH49" s="23"/>
      <c r="AI49" s="24">
        <f>IF(COUNTA(Квала_Д3_250[Фамилия, Имя водителя])&gt;=7,INDEX(Квала_Д3_250[],7,1),"")</f>
        <v>78</v>
      </c>
      <c r="AJ49" s="23"/>
      <c r="AK49" s="24" t="str">
        <f>IF(COUNTA(Квала_Д3_250[Фамилия, Имя водителя])&gt;=8,INDEX(Квала_Д3_250[],8,1),"")</f>
        <v/>
      </c>
    </row>
    <row r="50" spans="21:37" ht="34.799999999999997" thickTop="1" thickBot="1" x14ac:dyDescent="0.35">
      <c r="U50" s="23"/>
      <c r="V50" s="24" t="str">
        <f>IF(COUNTA(Квала_Д3_250[Фамилия, Имя водителя])&gt;=17,INDEX(Квала_Д3_250[],17,1),"")</f>
        <v/>
      </c>
      <c r="W50" s="23"/>
      <c r="X50" s="24" t="str">
        <f>IF(COUNTA(Квала_Д3_250[Фамилия, Имя водителя])&gt;=19,INDEX(Квала_Д3_250[],19,1),"")</f>
        <v/>
      </c>
      <c r="Y50" s="23"/>
      <c r="AA50" s="23"/>
      <c r="AB50" s="24" t="str">
        <f>IF(COUNTA(Квала_Д3_250[Фамилия, Имя водителя])&gt;=18,INDEX(Квала_Д3_250[],18,1),"")</f>
        <v/>
      </c>
      <c r="AC50" s="23"/>
      <c r="AD50" s="24" t="str">
        <f>IF(COUNTA(Квала_Д3_250[Фамилия, Имя водителя])&gt;=20,INDEX(Квала_Д3_250[],20,1),"")</f>
        <v/>
      </c>
      <c r="AE50" s="23"/>
      <c r="AG50" s="23"/>
      <c r="AH50" s="24" t="str">
        <f>IF(COUNTA(Квала_Д3_250[Фамилия, Имя водителя])&gt;=9,INDEX(Квала_Д3_250[],9,1),"")</f>
        <v/>
      </c>
      <c r="AI50" s="23"/>
      <c r="AJ50" s="24" t="str">
        <f>IF(COUNTA(Квала_Д3_250[Фамилия, Имя водителя])&gt;=10,INDEX(Квала_Д3_250[],10,1),"")</f>
        <v/>
      </c>
      <c r="AK50" s="23"/>
    </row>
    <row r="51" spans="21:37" ht="15" thickTop="1" x14ac:dyDescent="0.3"/>
  </sheetData>
  <mergeCells count="21">
    <mergeCell ref="C2:G2"/>
    <mergeCell ref="H2:I3"/>
    <mergeCell ref="C3:G3"/>
    <mergeCell ref="C4:G4"/>
    <mergeCell ref="H4:I5"/>
    <mergeCell ref="C5:G5"/>
    <mergeCell ref="U46:Y46"/>
    <mergeCell ref="AA46:AE46"/>
    <mergeCell ref="AG46:AK46"/>
    <mergeCell ref="C7:G7"/>
    <mergeCell ref="B8:C9"/>
    <mergeCell ref="H8:I8"/>
    <mergeCell ref="D9:G10"/>
    <mergeCell ref="H9:H10"/>
    <mergeCell ref="U34:Y34"/>
    <mergeCell ref="H7:I7"/>
    <mergeCell ref="AA34:AE34"/>
    <mergeCell ref="AG34:AK34"/>
    <mergeCell ref="U40:Y40"/>
    <mergeCell ref="AA40:AE40"/>
    <mergeCell ref="AG40:AK40"/>
  </mergeCells>
  <dataValidations count="1">
    <dataValidation type="list" allowBlank="1" showInputMessage="1" sqref="C12:C18" xr:uid="{56EB9770-8BFB-4DC4-BFBA-2437673C1343}">
      <formula1>#REF!</formula1>
    </dataValidation>
  </dataValidations>
  <pageMargins left="0.25" right="0.25" top="0.75" bottom="0.75" header="0.3" footer="0.3"/>
  <pageSetup paperSize="9" scale="84" orientation="landscape" r:id="rId1"/>
  <rowBreaks count="1" manualBreakCount="1">
    <brk id="33" max="28" man="1"/>
  </rowBreaks>
  <colBreaks count="2" manualBreakCount="2">
    <brk id="10" max="49" man="1"/>
    <brk id="20" max="49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0016-A283-4C97-863E-BD75D1A81A6A}">
  <dimension ref="B2:AK51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10.33203125" bestFit="1" customWidth="1"/>
    <col min="3" max="3" width="26.44140625" bestFit="1" customWidth="1"/>
    <col min="4" max="4" width="25.6640625" customWidth="1"/>
    <col min="5" max="5" width="33.5546875" hidden="1" customWidth="1"/>
    <col min="6" max="6" width="14.6640625" customWidth="1"/>
    <col min="7" max="7" width="29.6640625" customWidth="1"/>
    <col min="8" max="8" width="13.6640625" customWidth="1"/>
    <col min="9" max="9" width="12.6640625" customWidth="1"/>
    <col min="12" max="12" width="7.88671875" bestFit="1" customWidth="1"/>
    <col min="13" max="13" width="26.44140625" bestFit="1" customWidth="1"/>
    <col min="14" max="14" width="21" bestFit="1" customWidth="1"/>
    <col min="15" max="15" width="33.5546875" bestFit="1" customWidth="1"/>
    <col min="16" max="16" width="16.33203125" bestFit="1" customWidth="1"/>
    <col min="17" max="17" width="38.6640625" bestFit="1" customWidth="1"/>
    <col min="18" max="18" width="14.88671875" bestFit="1" customWidth="1"/>
    <col min="19" max="19" width="17.109375" bestFit="1" customWidth="1"/>
    <col min="20" max="20" width="10.109375" bestFit="1" customWidth="1"/>
  </cols>
  <sheetData>
    <row r="2" spans="2:25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25" ht="15.6" x14ac:dyDescent="0.3">
      <c r="C3" s="47" t="s">
        <v>7</v>
      </c>
      <c r="D3" s="47"/>
      <c r="E3" s="47"/>
      <c r="F3" s="47"/>
      <c r="G3" s="47"/>
      <c r="H3" s="48"/>
      <c r="I3" s="48"/>
    </row>
    <row r="4" spans="2:25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25" ht="15.6" x14ac:dyDescent="0.3">
      <c r="C5" s="51" t="s">
        <v>56</v>
      </c>
      <c r="D5" s="51"/>
      <c r="E5" s="51"/>
      <c r="F5" s="51"/>
      <c r="G5" s="51"/>
      <c r="H5" s="50"/>
      <c r="I5" s="50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6" customHeight="1" x14ac:dyDescent="0.3">
      <c r="C6" s="2"/>
      <c r="D6" s="2"/>
      <c r="E6" s="2"/>
      <c r="F6" s="2"/>
      <c r="G6" s="2"/>
      <c r="H6" s="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18.899999999999999" customHeight="1" x14ac:dyDescent="0.35">
      <c r="C7" s="41" t="s">
        <v>86</v>
      </c>
      <c r="D7" s="41"/>
      <c r="E7" s="41"/>
      <c r="F7" s="41"/>
      <c r="G7" s="41"/>
      <c r="H7" s="34" t="s">
        <v>55</v>
      </c>
      <c r="I7" s="28">
        <v>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2:25" ht="15.6" x14ac:dyDescent="0.3">
      <c r="B8" s="42" t="s">
        <v>84</v>
      </c>
      <c r="C8" s="42"/>
      <c r="G8" s="20" t="s">
        <v>10</v>
      </c>
      <c r="H8" s="53" t="s">
        <v>68</v>
      </c>
      <c r="I8" s="5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5" ht="15" customHeight="1" x14ac:dyDescent="0.3">
      <c r="B9" s="42"/>
      <c r="C9" s="42"/>
      <c r="D9" s="44" t="s">
        <v>25</v>
      </c>
      <c r="E9" s="44"/>
      <c r="F9" s="44"/>
      <c r="G9" s="44"/>
      <c r="H9" s="45" t="s">
        <v>9</v>
      </c>
      <c r="I9" s="4">
        <v>44569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2:25" ht="15" customHeight="1" x14ac:dyDescent="0.3">
      <c r="D10" s="44"/>
      <c r="E10" s="44"/>
      <c r="F10" s="44"/>
      <c r="G10" s="44"/>
      <c r="H10" s="45"/>
      <c r="I10" s="5">
        <v>0.50555555555555554</v>
      </c>
    </row>
    <row r="11" spans="2:25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24</v>
      </c>
      <c r="H11" s="35" t="s">
        <v>26</v>
      </c>
      <c r="I11" s="35" t="s">
        <v>6</v>
      </c>
    </row>
    <row r="12" spans="2:25" x14ac:dyDescent="0.3">
      <c r="B12" s="21">
        <v>17</v>
      </c>
      <c r="C12" s="14" t="s">
        <v>21</v>
      </c>
      <c r="D12" s="37" t="s">
        <v>107</v>
      </c>
      <c r="E12" s="14" t="s">
        <v>32</v>
      </c>
      <c r="F12" s="14">
        <v>3</v>
      </c>
      <c r="G12" s="30" t="s">
        <v>135</v>
      </c>
      <c r="H12" s="17" t="s">
        <v>79</v>
      </c>
      <c r="I12" s="3">
        <v>1</v>
      </c>
    </row>
    <row r="13" spans="2:25" x14ac:dyDescent="0.3">
      <c r="B13" s="21">
        <v>76</v>
      </c>
      <c r="C13" s="3" t="s">
        <v>66</v>
      </c>
      <c r="D13" s="37" t="s">
        <v>109</v>
      </c>
      <c r="E13" s="14" t="s">
        <v>32</v>
      </c>
      <c r="F13" s="14" t="s">
        <v>18</v>
      </c>
      <c r="G13" s="30" t="s">
        <v>145</v>
      </c>
      <c r="H13" s="17" t="s">
        <v>61</v>
      </c>
      <c r="I13" s="3">
        <v>2</v>
      </c>
    </row>
    <row r="14" spans="2:25" x14ac:dyDescent="0.3">
      <c r="B14" s="21">
        <v>14</v>
      </c>
      <c r="C14" s="14" t="s">
        <v>57</v>
      </c>
      <c r="D14" s="37" t="s">
        <v>140</v>
      </c>
      <c r="E14" s="14" t="s">
        <v>32</v>
      </c>
      <c r="F14" s="14" t="s">
        <v>8</v>
      </c>
      <c r="G14" s="30" t="s">
        <v>83</v>
      </c>
      <c r="H14" s="17" t="s">
        <v>61</v>
      </c>
      <c r="I14" s="3">
        <v>3</v>
      </c>
      <c r="L14" s="15"/>
      <c r="M14" s="15"/>
      <c r="N14" s="15"/>
      <c r="O14" s="15"/>
      <c r="P14" s="15"/>
      <c r="Q14" s="15"/>
      <c r="R14" s="15"/>
      <c r="S14" s="15"/>
      <c r="T14" s="15"/>
    </row>
    <row r="15" spans="2:25" x14ac:dyDescent="0.3">
      <c r="B15" s="21">
        <v>37</v>
      </c>
      <c r="C15" s="14" t="s">
        <v>73</v>
      </c>
      <c r="D15" s="37" t="s">
        <v>142</v>
      </c>
      <c r="E15" s="14" t="s">
        <v>32</v>
      </c>
      <c r="F15" s="14" t="s">
        <v>8</v>
      </c>
      <c r="G15" s="30" t="s">
        <v>136</v>
      </c>
      <c r="H15" s="17" t="s">
        <v>61</v>
      </c>
      <c r="I15" s="3">
        <v>4</v>
      </c>
      <c r="L15" s="15"/>
      <c r="M15" s="15"/>
      <c r="N15" s="15"/>
      <c r="O15" s="15"/>
      <c r="P15" s="15"/>
      <c r="Q15" s="15"/>
      <c r="R15" s="15"/>
      <c r="S15" s="15"/>
      <c r="T15" s="15"/>
    </row>
    <row r="16" spans="2:25" x14ac:dyDescent="0.3">
      <c r="B16" s="21">
        <v>27</v>
      </c>
      <c r="C16" s="14" t="s">
        <v>22</v>
      </c>
      <c r="D16" s="37" t="s">
        <v>139</v>
      </c>
      <c r="E16" s="14" t="s">
        <v>32</v>
      </c>
      <c r="F16" s="14" t="s">
        <v>18</v>
      </c>
      <c r="G16" s="30" t="s">
        <v>144</v>
      </c>
      <c r="H16" s="17" t="s">
        <v>80</v>
      </c>
      <c r="I16" s="3">
        <v>5</v>
      </c>
      <c r="L16" s="15"/>
      <c r="M16" s="15"/>
      <c r="N16" s="15"/>
      <c r="O16" s="15"/>
      <c r="P16" s="15"/>
      <c r="Q16" s="15"/>
      <c r="R16" s="15"/>
      <c r="S16" s="15"/>
      <c r="T16" s="15"/>
    </row>
    <row r="17" spans="2:20" ht="15" thickBot="1" x14ac:dyDescent="0.35">
      <c r="B17" s="21">
        <v>41</v>
      </c>
      <c r="C17" s="14" t="s">
        <v>37</v>
      </c>
      <c r="D17" s="37" t="s">
        <v>141</v>
      </c>
      <c r="E17" s="14" t="s">
        <v>23</v>
      </c>
      <c r="F17" s="14" t="s">
        <v>8</v>
      </c>
      <c r="G17" s="30" t="s">
        <v>39</v>
      </c>
      <c r="H17" s="17" t="s">
        <v>39</v>
      </c>
      <c r="I17" s="3">
        <v>6</v>
      </c>
      <c r="L17" s="15"/>
      <c r="M17" s="15"/>
      <c r="N17" s="15"/>
      <c r="O17" s="15"/>
      <c r="P17" s="15"/>
      <c r="Q17" s="15"/>
      <c r="R17" s="15"/>
      <c r="S17" s="15"/>
      <c r="T17" s="15"/>
    </row>
    <row r="18" spans="2:20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9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3">
      <c r="B19" s="25"/>
      <c r="C19" s="12"/>
      <c r="D19" s="12"/>
      <c r="E19" s="12"/>
      <c r="F19" s="12"/>
      <c r="G19" s="12"/>
      <c r="H19" s="12"/>
      <c r="I19" s="12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3">
      <c r="B20" s="25"/>
      <c r="C20" s="6" t="s">
        <v>13</v>
      </c>
      <c r="D20" s="29" t="s">
        <v>116</v>
      </c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3">
      <c r="B21" s="25"/>
      <c r="D21" s="26" t="s">
        <v>117</v>
      </c>
      <c r="G21" s="38" t="s">
        <v>15</v>
      </c>
      <c r="I21" s="29" t="s">
        <v>76</v>
      </c>
    </row>
    <row r="22" spans="2:20" x14ac:dyDescent="0.3">
      <c r="B22" s="25"/>
      <c r="C22" s="6" t="s">
        <v>14</v>
      </c>
      <c r="D22" s="26" t="s">
        <v>118</v>
      </c>
      <c r="I22" s="26" t="s">
        <v>120</v>
      </c>
    </row>
    <row r="23" spans="2:20" x14ac:dyDescent="0.3">
      <c r="B23" s="25"/>
      <c r="D23" s="26" t="s">
        <v>119</v>
      </c>
    </row>
    <row r="24" spans="2:20" x14ac:dyDescent="0.3">
      <c r="B24" s="25"/>
      <c r="C24" s="12"/>
      <c r="D24" s="12"/>
      <c r="E24" s="12"/>
      <c r="F24" s="12"/>
      <c r="G24" s="12"/>
      <c r="H24" s="12"/>
      <c r="I24" s="12"/>
    </row>
    <row r="25" spans="2:20" x14ac:dyDescent="0.3">
      <c r="B25" s="25"/>
      <c r="C25" s="12"/>
      <c r="D25" s="12"/>
      <c r="E25" s="12"/>
      <c r="F25" s="12"/>
      <c r="G25" s="12"/>
      <c r="H25" s="12"/>
      <c r="I25" s="12"/>
    </row>
    <row r="33" spans="2:37" ht="33.6" x14ac:dyDescent="0.65">
      <c r="L33" s="22"/>
      <c r="M33" s="22"/>
      <c r="N33" s="22"/>
      <c r="O33" s="22"/>
      <c r="P33" s="22"/>
      <c r="Q33" s="22"/>
      <c r="R33" s="22"/>
      <c r="S33" s="22"/>
      <c r="T33" s="22"/>
    </row>
    <row r="34" spans="2:37" ht="23.4" x14ac:dyDescent="0.45">
      <c r="U34" s="55" t="s">
        <v>43</v>
      </c>
      <c r="V34" s="55"/>
      <c r="W34" s="55"/>
      <c r="X34" s="55"/>
      <c r="Y34" s="55"/>
      <c r="AA34" s="55" t="s">
        <v>44</v>
      </c>
      <c r="AB34" s="55"/>
      <c r="AC34" s="55"/>
      <c r="AD34" s="55"/>
      <c r="AE34" s="55"/>
      <c r="AG34" s="55" t="s">
        <v>45</v>
      </c>
      <c r="AH34" s="55"/>
      <c r="AI34" s="55"/>
      <c r="AJ34" s="55"/>
      <c r="AK34" s="55"/>
    </row>
    <row r="35" spans="2:37" ht="34.200000000000003" thickBot="1" x14ac:dyDescent="0.35">
      <c r="U35" s="24">
        <f>IF(COUNTA(Квала_Д2_Юниор[Фамилия, Имя водителя])&gt;=1,INDEX(Квала_Д2_Юниор[],1,1),"")</f>
        <v>17</v>
      </c>
      <c r="V35" s="23"/>
      <c r="W35" s="24">
        <f>IF(COUNTA(Квала_Д2_Юниор[Фамилия, Имя водителя])&gt;=3,INDEX(Квала_Д2_Юниор[],3,1),"")</f>
        <v>14</v>
      </c>
      <c r="X35" s="23"/>
      <c r="Y35" s="24">
        <f>IF(COUNTA(Квала_Д2_Юниор[Фамилия, Имя водителя])&gt;=5,INDEX(Квала_Д2_Юниор[],5,1),"")</f>
        <v>27</v>
      </c>
      <c r="AA35" s="24">
        <f>IF(COUNTA(Квала_Д2_Юниор[Фамилия, Имя водителя])&gt;=2,INDEX(Квала_Д2_Юниор[],2,1),"")</f>
        <v>76</v>
      </c>
      <c r="AB35" s="23"/>
      <c r="AC35" s="24">
        <f>IF(COUNTA(Квала_Д2_Юниор[Фамилия, Имя водителя])&gt;=4,INDEX(Квала_Д2_Юниор[],4,1),"")</f>
        <v>37</v>
      </c>
      <c r="AD35" s="23"/>
      <c r="AE35" s="24">
        <f>IF(COUNTA(Квала_Д2_Юниор[Фамилия, Имя водителя])&gt;=6,INDEX(Квала_Д2_Юниор[],6,1),"")</f>
        <v>41</v>
      </c>
      <c r="AG35" s="24">
        <f>IF(COUNTA(Квала_Д2_Юниор[Фамилия, Имя водителя])&gt;=1,INDEX(Квала_Д2_Юниор[],1,1),"")</f>
        <v>17</v>
      </c>
      <c r="AH35" s="23"/>
      <c r="AI35" s="24">
        <f>IF(COUNTA(Квала_Д2_Юниор[Фамилия, Имя водителя])&gt;=2,INDEX(Квала_Д2_Юниор[],2,1),"")</f>
        <v>76</v>
      </c>
      <c r="AJ35" s="23"/>
      <c r="AK35" s="24">
        <f>IF(COUNTA(Квала_Д2_Юниор[Фамилия, Имя водителя])&gt;=3,INDEX(Квала_Д2_Юниор[],3,1),"")</f>
        <v>14</v>
      </c>
    </row>
    <row r="36" spans="2:37" ht="34.799999999999997" thickTop="1" thickBot="1" x14ac:dyDescent="0.35">
      <c r="U36" s="23"/>
      <c r="V36" s="24" t="str">
        <f>IF(COUNTA(Квала_Д2_Юниор[Фамилия, Имя водителя])&gt;=7,INDEX(Квала_Д2_Юниор[],7,1),"")</f>
        <v/>
      </c>
      <c r="W36" s="23"/>
      <c r="X36" s="24" t="str">
        <f>IF(COUNTA(Квала_Д2_Юниор[Фамилия, Имя водителя])&gt;=9,INDEX(Квала_Д2_Юниор[],9,1),"")</f>
        <v/>
      </c>
      <c r="Y36" s="23"/>
      <c r="AA36" s="23"/>
      <c r="AB36" s="24" t="str">
        <f>IF(COUNTA(Квала_Д2_Юниор[Фамилия, Имя водителя])&gt;=8,INDEX(Квала_Д2_Юниор[],8,1),"")</f>
        <v/>
      </c>
      <c r="AC36" s="23"/>
      <c r="AD36" s="24" t="str">
        <f>IF(COUNTA(Квала_Д2_Юниор[Фамилия, Имя водителя])&gt;=10,INDEX(Квала_Д2_Юниор[],10,1),"")</f>
        <v/>
      </c>
      <c r="AE36" s="23"/>
      <c r="AG36" s="23"/>
      <c r="AH36" s="24">
        <f>IF(COUNTA(Квала_Д2_Юниор[Фамилия, Имя водителя])&gt;=4,INDEX(Квала_Д2_Юниор[],4,1),"")</f>
        <v>37</v>
      </c>
      <c r="AI36" s="23"/>
      <c r="AJ36" s="24">
        <f>IF(COUNTA(Квала_Д2_Юниор[Фамилия, Имя водителя])&gt;=5,INDEX(Квала_Д2_Юниор[],5,1),"")</f>
        <v>27</v>
      </c>
      <c r="AK36" s="23"/>
    </row>
    <row r="37" spans="2:37" ht="34.799999999999997" thickTop="1" thickBot="1" x14ac:dyDescent="0.35">
      <c r="U37" s="24" t="str">
        <f>IF(COUNTA(Квала_Д2_Юниор[Фамилия, Имя водителя])&gt;=11,INDEX(Квала_Д2_Юниор[],11,1),"")</f>
        <v/>
      </c>
      <c r="V37" s="23"/>
      <c r="W37" s="24" t="str">
        <f>IF(COUNTA(Квала_Д2_Юниор[Фамилия, Имя водителя])&gt;=13,INDEX(Квала_Д2_Юниор[],13,1),"")</f>
        <v/>
      </c>
      <c r="X37" s="23"/>
      <c r="Y37" s="24" t="str">
        <f>IF(COUNTA(Квала_Д2_Юниор[Фамилия, Имя водителя])&gt;=15,INDEX(Квала_Д2_Юниор[],15,1),"")</f>
        <v/>
      </c>
      <c r="AA37" s="24" t="str">
        <f>IF(COUNTA(Квала_Д2_Юниор[Фамилия, Имя водителя])&gt;=12,INDEX(Квала_Д2_Юниор[],12,1),"")</f>
        <v/>
      </c>
      <c r="AB37" s="23"/>
      <c r="AC37" s="24" t="str">
        <f>IF(COUNTA(Квала_Д2_Юниор[Фамилия, Имя водителя])&gt;=14,INDEX(Квала_Д2_Юниор[],14,1),"")</f>
        <v/>
      </c>
      <c r="AD37" s="23"/>
      <c r="AE37" s="24" t="str">
        <f>IF(COUNTA(Квала_Д2_Юниор[Фамилия, Имя водителя])&gt;=16,INDEX(Квала_Д2_Юниор[],16,1),"")</f>
        <v/>
      </c>
      <c r="AG37" s="24">
        <f>IF(COUNTA(Квала_Д2_Юниор[Фамилия, Имя водителя])&gt;=6,INDEX(Квала_Д2_Юниор[],6,1),"")</f>
        <v>41</v>
      </c>
      <c r="AH37" s="23"/>
      <c r="AI37" s="24" t="str">
        <f>IF(COUNTA(Квала_Д2_Юниор[Фамилия, Имя водителя])&gt;=7,INDEX(Квала_Д2_Юниор[],7,1),"")</f>
        <v/>
      </c>
      <c r="AJ37" s="23"/>
      <c r="AK37" s="24" t="str">
        <f>IF(COUNTA(Квала_Д2_Юниор[Фамилия, Имя водителя])&gt;=8,INDEX(Квала_Д2_Юниор[],8,1),"")</f>
        <v/>
      </c>
    </row>
    <row r="38" spans="2:37" ht="34.799999999999997" thickTop="1" thickBot="1" x14ac:dyDescent="0.7">
      <c r="B38" s="22"/>
      <c r="C38" s="22"/>
      <c r="D38" s="22"/>
      <c r="E38" s="22"/>
      <c r="F38" s="22"/>
      <c r="G38" s="22"/>
      <c r="H38" s="22"/>
      <c r="I38" s="22"/>
      <c r="U38" s="23"/>
      <c r="V38" s="24" t="str">
        <f>IF(COUNTA(Квала_Д2_Юниор[Фамилия, Имя водителя])&gt;=17,INDEX(Квала_Д2_Юниор[],17,1),"")</f>
        <v/>
      </c>
      <c r="W38" s="23"/>
      <c r="X38" s="24" t="str">
        <f>IF(COUNTA(Квала_Д2_Юниор[Фамилия, Имя водителя])&gt;=19,INDEX(Квала_Д2_Юниор[],19,1),"")</f>
        <v/>
      </c>
      <c r="Y38" s="23"/>
      <c r="AA38" s="23"/>
      <c r="AB38" s="24" t="str">
        <f>IF(COUNTA(Квала_Д2_Юниор[Фамилия, Имя водителя])&gt;=18,INDEX(Квала_Д2_Юниор[],18,1),"")</f>
        <v/>
      </c>
      <c r="AC38" s="23"/>
      <c r="AD38" s="24" t="str">
        <f>IF(COUNTA(Квала_Д2_Юниор[Фамилия, Имя водителя])&gt;=20,INDEX(Квала_Д2_Юниор[],20,1),"")</f>
        <v/>
      </c>
      <c r="AE38" s="23"/>
      <c r="AG38" s="23"/>
      <c r="AH38" s="24" t="str">
        <f>IF(COUNTA(Квала_Д2_Юниор[Фамилия, Имя водителя])&gt;=9,INDEX(Квала_Д2_Юниор[],9,1),"")</f>
        <v/>
      </c>
      <c r="AI38" s="23"/>
      <c r="AJ38" s="24" t="str">
        <f>IF(COUNTA(Квала_Д2_Юниор[Фамилия, Имя водителя])&gt;=10,INDEX(Квала_Д2_Юниор[],10,1),"")</f>
        <v/>
      </c>
      <c r="AK38" s="23"/>
    </row>
    <row r="39" spans="2:37" ht="34.200000000000003" thickTop="1" x14ac:dyDescent="0.3">
      <c r="U39" s="23"/>
      <c r="V39" s="23"/>
      <c r="W39" s="23"/>
      <c r="X39" s="23"/>
      <c r="Y39" s="23"/>
      <c r="AG39" s="23"/>
      <c r="AH39" s="23"/>
      <c r="AI39" s="23"/>
      <c r="AJ39" s="23"/>
      <c r="AK39" s="23"/>
    </row>
    <row r="40" spans="2:37" ht="23.4" x14ac:dyDescent="0.45">
      <c r="U40" s="55" t="s">
        <v>43</v>
      </c>
      <c r="V40" s="55"/>
      <c r="W40" s="55"/>
      <c r="X40" s="55"/>
      <c r="Y40" s="55"/>
      <c r="AA40" s="55" t="s">
        <v>44</v>
      </c>
      <c r="AB40" s="55"/>
      <c r="AC40" s="55"/>
      <c r="AD40" s="55"/>
      <c r="AE40" s="55"/>
      <c r="AG40" s="55" t="s">
        <v>45</v>
      </c>
      <c r="AH40" s="55"/>
      <c r="AI40" s="55"/>
      <c r="AJ40" s="55"/>
      <c r="AK40" s="55"/>
    </row>
    <row r="41" spans="2:37" ht="34.200000000000003" thickBot="1" x14ac:dyDescent="0.35">
      <c r="U41" s="24">
        <f>IF(COUNTA(Квала_Д2_Юниор[Фамилия, Имя водителя])&gt;=1,INDEX(Квала_Д2_Юниор[],1,1),"")</f>
        <v>17</v>
      </c>
      <c r="V41" s="23"/>
      <c r="W41" s="24">
        <f>IF(COUNTA(Квала_Д2_Юниор[Фамилия, Имя водителя])&gt;=3,INDEX(Квала_Д2_Юниор[],3,1),"")</f>
        <v>14</v>
      </c>
      <c r="X41" s="23"/>
      <c r="Y41" s="24">
        <f>IF(COUNTA(Квала_Д2_Юниор[Фамилия, Имя водителя])&gt;=5,INDEX(Квала_Д2_Юниор[],5,1),"")</f>
        <v>27</v>
      </c>
      <c r="AA41" s="24">
        <f>IF(COUNTA(Квала_Д2_Юниор[Фамилия, Имя водителя])&gt;=2,INDEX(Квала_Д2_Юниор[],2,1),"")</f>
        <v>76</v>
      </c>
      <c r="AB41" s="23"/>
      <c r="AC41" s="24">
        <f>IF(COUNTA(Квала_Д2_Юниор[Фамилия, Имя водителя])&gt;=4,INDEX(Квала_Д2_Юниор[],4,1),"")</f>
        <v>37</v>
      </c>
      <c r="AD41" s="23"/>
      <c r="AE41" s="24">
        <f>IF(COUNTA(Квала_Д2_Юниор[Фамилия, Имя водителя])&gt;=6,INDEX(Квала_Д2_Юниор[],6,1),"")</f>
        <v>41</v>
      </c>
      <c r="AG41" s="24">
        <f>IF(COUNTA(Квала_Д2_Юниор[Фамилия, Имя водителя])&gt;=1,INDEX(Квала_Д2_Юниор[],1,1),"")</f>
        <v>17</v>
      </c>
      <c r="AH41" s="23"/>
      <c r="AI41" s="24">
        <f>IF(COUNTA(Квала_Д2_Юниор[Фамилия, Имя водителя])&gt;=2,INDEX(Квала_Д2_Юниор[],2,1),"")</f>
        <v>76</v>
      </c>
      <c r="AJ41" s="23"/>
      <c r="AK41" s="24">
        <f>IF(COUNTA(Квала_Д2_Юниор[Фамилия, Имя водителя])&gt;=3,INDEX(Квала_Д2_Юниор[],3,1),"")</f>
        <v>14</v>
      </c>
    </row>
    <row r="42" spans="2:37" ht="34.799999999999997" thickTop="1" thickBot="1" x14ac:dyDescent="0.35">
      <c r="U42" s="23"/>
      <c r="V42" s="24" t="str">
        <f>IF(COUNTA(Квала_Д2_Юниор[Фамилия, Имя водителя])&gt;=7,INDEX(Квала_Д2_Юниор[],7,1),"")</f>
        <v/>
      </c>
      <c r="W42" s="23"/>
      <c r="X42" s="24" t="str">
        <f>IF(COUNTA(Квала_Д2_Юниор[Фамилия, Имя водителя])&gt;=9,INDEX(Квала_Д2_Юниор[],9,1),"")</f>
        <v/>
      </c>
      <c r="Y42" s="23"/>
      <c r="AA42" s="23"/>
      <c r="AB42" s="24" t="str">
        <f>IF(COUNTA(Квала_Д2_Юниор[Фамилия, Имя водителя])&gt;=8,INDEX(Квала_Д2_Юниор[],8,1),"")</f>
        <v/>
      </c>
      <c r="AC42" s="23"/>
      <c r="AD42" s="24" t="str">
        <f>IF(COUNTA(Квала_Д2_Юниор[Фамилия, Имя водителя])&gt;=10,INDEX(Квала_Д2_Юниор[],10,1),"")</f>
        <v/>
      </c>
      <c r="AE42" s="23"/>
      <c r="AG42" s="23"/>
      <c r="AH42" s="24">
        <f>IF(COUNTA(Квала_Д2_Юниор[Фамилия, Имя водителя])&gt;=4,INDEX(Квала_Д2_Юниор[],4,1),"")</f>
        <v>37</v>
      </c>
      <c r="AI42" s="23"/>
      <c r="AJ42" s="24">
        <f>IF(COUNTA(Квала_Д2_Юниор[Фамилия, Имя водителя])&gt;=5,INDEX(Квала_Д2_Юниор[],5,1),"")</f>
        <v>27</v>
      </c>
      <c r="AK42" s="23"/>
    </row>
    <row r="43" spans="2:37" ht="34.799999999999997" thickTop="1" thickBot="1" x14ac:dyDescent="0.35">
      <c r="U43" s="24" t="str">
        <f>IF(COUNTA(Квала_Д2_Юниор[Фамилия, Имя водителя])&gt;=11,INDEX(Квала_Д2_Юниор[],11,1),"")</f>
        <v/>
      </c>
      <c r="V43" s="23"/>
      <c r="W43" s="24" t="str">
        <f>IF(COUNTA(Квала_Д2_Юниор[Фамилия, Имя водителя])&gt;=13,INDEX(Квала_Д2_Юниор[],13,1),"")</f>
        <v/>
      </c>
      <c r="X43" s="23"/>
      <c r="Y43" s="24" t="str">
        <f>IF(COUNTA(Квала_Д2_Юниор[Фамилия, Имя водителя])&gt;=15,INDEX(Квала_Д2_Юниор[],15,1),"")</f>
        <v/>
      </c>
      <c r="AA43" s="24" t="str">
        <f>IF(COUNTA(Квала_Д2_Юниор[Фамилия, Имя водителя])&gt;=12,INDEX(Квала_Д2_Юниор[],12,1),"")</f>
        <v/>
      </c>
      <c r="AB43" s="23"/>
      <c r="AC43" s="24" t="str">
        <f>IF(COUNTA(Квала_Д2_Юниор[Фамилия, Имя водителя])&gt;=14,INDEX(Квала_Д2_Юниор[],14,1),"")</f>
        <v/>
      </c>
      <c r="AD43" s="23"/>
      <c r="AE43" s="24" t="str">
        <f>IF(COUNTA(Квала_Д2_Юниор[Фамилия, Имя водителя])&gt;=16,INDEX(Квала_Д2_Юниор[],16,1),"")</f>
        <v/>
      </c>
      <c r="AG43" s="24">
        <f>IF(COUNTA(Квала_Д2_Юниор[Фамилия, Имя водителя])&gt;=6,INDEX(Квала_Д2_Юниор[],6,1),"")</f>
        <v>41</v>
      </c>
      <c r="AH43" s="23"/>
      <c r="AI43" s="24" t="str">
        <f>IF(COUNTA(Квала_Д2_Юниор[Фамилия, Имя водителя])&gt;=7,INDEX(Квала_Д2_Юниор[],7,1),"")</f>
        <v/>
      </c>
      <c r="AJ43" s="23"/>
      <c r="AK43" s="24" t="str">
        <f>IF(COUNTA(Квала_Д2_Юниор[Фамилия, Имя водителя])&gt;=8,INDEX(Квала_Д2_Юниор[],8,1),"")</f>
        <v/>
      </c>
    </row>
    <row r="44" spans="2:37" ht="34.799999999999997" thickTop="1" thickBot="1" x14ac:dyDescent="0.35">
      <c r="U44" s="23"/>
      <c r="V44" s="24" t="str">
        <f>IF(COUNTA(Квала_Д2_Юниор[Фамилия, Имя водителя])&gt;=17,INDEX(Квала_Д2_Юниор[],17,1),"")</f>
        <v/>
      </c>
      <c r="W44" s="23"/>
      <c r="X44" s="24" t="str">
        <f>IF(COUNTA(Квала_Д2_Юниор[Фамилия, Имя водителя])&gt;=19,INDEX(Квала_Д2_Юниор[],19,1),"")</f>
        <v/>
      </c>
      <c r="Y44" s="23"/>
      <c r="AA44" s="23"/>
      <c r="AB44" s="24" t="str">
        <f>IF(COUNTA(Квала_Д2_Юниор[Фамилия, Имя водителя])&gt;=18,INDEX(Квала_Д2_Юниор[],18,1),"")</f>
        <v/>
      </c>
      <c r="AC44" s="23"/>
      <c r="AD44" s="24" t="str">
        <f>IF(COUNTA(Квала_Д2_Юниор[Фамилия, Имя водителя])&gt;=20,INDEX(Квала_Д2_Юниор[],20,1),"")</f>
        <v/>
      </c>
      <c r="AE44" s="23"/>
      <c r="AG44" s="23"/>
      <c r="AH44" s="24" t="str">
        <f>IF(COUNTA(Квала_Д2_Юниор[Фамилия, Имя водителя])&gt;=9,INDEX(Квала_Д2_Юниор[],9,1),"")</f>
        <v/>
      </c>
      <c r="AI44" s="23"/>
      <c r="AJ44" s="24" t="str">
        <f>IF(COUNTA(Квала_Д2_Юниор[Фамилия, Имя водителя])&gt;=10,INDEX(Квала_Д2_Юниор[],10,1),"")</f>
        <v/>
      </c>
      <c r="AK44" s="23"/>
    </row>
    <row r="45" spans="2:37" s="22" customFormat="1" ht="34.200000000000003" thickTop="1" x14ac:dyDescent="0.65">
      <c r="B45"/>
      <c r="C45"/>
      <c r="D45"/>
      <c r="E45"/>
      <c r="F45"/>
      <c r="G45"/>
      <c r="H45"/>
      <c r="I45"/>
      <c r="L45"/>
      <c r="M45"/>
      <c r="N45"/>
      <c r="O45"/>
      <c r="P45"/>
      <c r="Q45"/>
      <c r="R45"/>
      <c r="S45"/>
      <c r="T45"/>
    </row>
    <row r="46" spans="2:37" ht="23.4" x14ac:dyDescent="0.45">
      <c r="U46" s="55" t="s">
        <v>43</v>
      </c>
      <c r="V46" s="55"/>
      <c r="W46" s="55"/>
      <c r="X46" s="55"/>
      <c r="Y46" s="55"/>
      <c r="AA46" s="55" t="s">
        <v>44</v>
      </c>
      <c r="AB46" s="55"/>
      <c r="AC46" s="55"/>
      <c r="AD46" s="55"/>
      <c r="AE46" s="55"/>
      <c r="AG46" s="55" t="s">
        <v>45</v>
      </c>
      <c r="AH46" s="55"/>
      <c r="AI46" s="55"/>
      <c r="AJ46" s="55"/>
      <c r="AK46" s="55"/>
    </row>
    <row r="47" spans="2:37" ht="34.200000000000003" thickBot="1" x14ac:dyDescent="0.35">
      <c r="U47" s="24">
        <f>IF(COUNTA(Квала_Д2_Юниор[Фамилия, Имя водителя])&gt;=1,INDEX(Квала_Д2_Юниор[],1,1),"")</f>
        <v>17</v>
      </c>
      <c r="V47" s="23"/>
      <c r="W47" s="24">
        <f>IF(COUNTA(Квала_Д2_Юниор[Фамилия, Имя водителя])&gt;=3,INDEX(Квала_Д2_Юниор[],3,1),"")</f>
        <v>14</v>
      </c>
      <c r="X47" s="23"/>
      <c r="Y47" s="24">
        <f>IF(COUNTA(Квала_Д2_Юниор[Фамилия, Имя водителя])&gt;=5,INDEX(Квала_Д2_Юниор[],5,1),"")</f>
        <v>27</v>
      </c>
      <c r="AA47" s="24">
        <f>IF(COUNTA(Квала_Д2_Юниор[Фамилия, Имя водителя])&gt;=2,INDEX(Квала_Д2_Юниор[],2,1),"")</f>
        <v>76</v>
      </c>
      <c r="AB47" s="23"/>
      <c r="AC47" s="24">
        <f>IF(COUNTA(Квала_Д2_Юниор[Фамилия, Имя водителя])&gt;=4,INDEX(Квала_Д2_Юниор[],4,1),"")</f>
        <v>37</v>
      </c>
      <c r="AD47" s="23"/>
      <c r="AE47" s="24">
        <f>IF(COUNTA(Квала_Д2_Юниор[Фамилия, Имя водителя])&gt;=6,INDEX(Квала_Д2_Юниор[],6,1),"")</f>
        <v>41</v>
      </c>
      <c r="AG47" s="24">
        <f>IF(COUNTA(Квала_Д2_Юниор[Фамилия, Имя водителя])&gt;=1,INDEX(Квала_Д2_Юниор[],1,1),"")</f>
        <v>17</v>
      </c>
      <c r="AH47" s="23"/>
      <c r="AI47" s="24">
        <f>IF(COUNTA(Квала_Д2_Юниор[Фамилия, Имя водителя])&gt;=2,INDEX(Квала_Д2_Юниор[],2,1),"")</f>
        <v>76</v>
      </c>
      <c r="AJ47" s="23"/>
      <c r="AK47" s="24">
        <f>IF(COUNTA(Квала_Д2_Юниор[Фамилия, Имя водителя])&gt;=3,INDEX(Квала_Д2_Юниор[],3,1),"")</f>
        <v>14</v>
      </c>
    </row>
    <row r="48" spans="2:37" ht="34.799999999999997" thickTop="1" thickBot="1" x14ac:dyDescent="0.35">
      <c r="U48" s="23"/>
      <c r="V48" s="24" t="str">
        <f>IF(COUNTA(Квала_Д2_Юниор[Фамилия, Имя водителя])&gt;=7,INDEX(Квала_Д2_Юниор[],7,1),"")</f>
        <v/>
      </c>
      <c r="W48" s="23"/>
      <c r="X48" s="24" t="str">
        <f>IF(COUNTA(Квала_Д2_Юниор[Фамилия, Имя водителя])&gt;=9,INDEX(Квала_Д2_Юниор[],9,1),"")</f>
        <v/>
      </c>
      <c r="Y48" s="23"/>
      <c r="AA48" s="23"/>
      <c r="AB48" s="24" t="str">
        <f>IF(COUNTA(Квала_Д2_Юниор[Фамилия, Имя водителя])&gt;=8,INDEX(Квала_Д2_Юниор[],8,1),"")</f>
        <v/>
      </c>
      <c r="AC48" s="23"/>
      <c r="AD48" s="24" t="str">
        <f>IF(COUNTA(Квала_Д2_Юниор[Фамилия, Имя водителя])&gt;=10,INDEX(Квала_Д2_Юниор[],10,1),"")</f>
        <v/>
      </c>
      <c r="AE48" s="23"/>
      <c r="AG48" s="23"/>
      <c r="AH48" s="24">
        <f>IF(COUNTA(Квала_Д2_Юниор[Фамилия, Имя водителя])&gt;=4,INDEX(Квала_Д2_Юниор[],4,1),"")</f>
        <v>37</v>
      </c>
      <c r="AI48" s="23"/>
      <c r="AJ48" s="24">
        <f>IF(COUNTA(Квала_Д2_Юниор[Фамилия, Имя водителя])&gt;=5,INDEX(Квала_Д2_Юниор[],5,1),"")</f>
        <v>27</v>
      </c>
      <c r="AK48" s="23"/>
    </row>
    <row r="49" spans="21:37" ht="34.799999999999997" thickTop="1" thickBot="1" x14ac:dyDescent="0.35">
      <c r="U49" s="24" t="str">
        <f>IF(COUNTA(Квала_Д2_Юниор[Фамилия, Имя водителя])&gt;=11,INDEX(Квала_Д2_Юниор[],11,1),"")</f>
        <v/>
      </c>
      <c r="V49" s="23"/>
      <c r="W49" s="24" t="str">
        <f>IF(COUNTA(Квала_Д2_Юниор[Фамилия, Имя водителя])&gt;=13,INDEX(Квала_Д2_Юниор[],13,1),"")</f>
        <v/>
      </c>
      <c r="X49" s="23"/>
      <c r="Y49" s="24" t="str">
        <f>IF(COUNTA(Квала_Д2_Юниор[Фамилия, Имя водителя])&gt;=15,INDEX(Квала_Д2_Юниор[],15,1),"")</f>
        <v/>
      </c>
      <c r="AA49" s="24" t="str">
        <f>IF(COUNTA(Квала_Д2_Юниор[Фамилия, Имя водителя])&gt;=12,INDEX(Квала_Д2_Юниор[],12,1),"")</f>
        <v/>
      </c>
      <c r="AB49" s="23"/>
      <c r="AC49" s="24" t="str">
        <f>IF(COUNTA(Квала_Д2_Юниор[Фамилия, Имя водителя])&gt;=14,INDEX(Квала_Д2_Юниор[],14,1),"")</f>
        <v/>
      </c>
      <c r="AD49" s="23"/>
      <c r="AE49" s="24" t="str">
        <f>IF(COUNTA(Квала_Д2_Юниор[Фамилия, Имя водителя])&gt;=16,INDEX(Квала_Д2_Юниор[],16,1),"")</f>
        <v/>
      </c>
      <c r="AG49" s="24">
        <f>IF(COUNTA(Квала_Д2_Юниор[Фамилия, Имя водителя])&gt;=6,INDEX(Квала_Д2_Юниор[],6,1),"")</f>
        <v>41</v>
      </c>
      <c r="AH49" s="23"/>
      <c r="AI49" s="24" t="str">
        <f>IF(COUNTA(Квала_Д2_Юниор[Фамилия, Имя водителя])&gt;=7,INDEX(Квала_Д2_Юниор[],7,1),"")</f>
        <v/>
      </c>
      <c r="AJ49" s="23"/>
      <c r="AK49" s="24" t="str">
        <f>IF(COUNTA(Квала_Д2_Юниор[Фамилия, Имя водителя])&gt;=8,INDEX(Квала_Д2_Юниор[],8,1),"")</f>
        <v/>
      </c>
    </row>
    <row r="50" spans="21:37" ht="34.799999999999997" thickTop="1" thickBot="1" x14ac:dyDescent="0.35">
      <c r="U50" s="23"/>
      <c r="V50" s="24" t="str">
        <f>IF(COUNTA(Квала_Д2_Юниор[Фамилия, Имя водителя])&gt;=17,INDEX(Квала_Д2_Юниор[],17,1),"")</f>
        <v/>
      </c>
      <c r="W50" s="23"/>
      <c r="X50" s="24" t="str">
        <f>IF(COUNTA(Квала_Д2_Юниор[Фамилия, Имя водителя])&gt;=19,INDEX(Квала_Д2_Юниор[],19,1),"")</f>
        <v/>
      </c>
      <c r="Y50" s="23"/>
      <c r="AA50" s="23"/>
      <c r="AB50" s="24" t="str">
        <f>IF(COUNTA(Квала_Д2_Юниор[Фамилия, Имя водителя])&gt;=18,INDEX(Квала_Д2_Юниор[],18,1),"")</f>
        <v/>
      </c>
      <c r="AC50" s="23"/>
      <c r="AD50" s="24" t="str">
        <f>IF(COUNTA(Квала_Д2_Юниор[Фамилия, Имя водителя])&gt;=20,INDEX(Квала_Д2_Юниор[],20,1),"")</f>
        <v/>
      </c>
      <c r="AE50" s="23"/>
      <c r="AG50" s="23"/>
      <c r="AH50" s="24" t="str">
        <f>IF(COUNTA(Квала_Д2_Юниор[Фамилия, Имя водителя])&gt;=9,INDEX(Квала_Д2_Юниор[],9,1),"")</f>
        <v/>
      </c>
      <c r="AI50" s="23"/>
      <c r="AJ50" s="24" t="str">
        <f>IF(COUNTA(Квала_Д2_Юниор[Фамилия, Имя водителя])&gt;=10,INDEX(Квала_Д2_Юниор[],10,1),"")</f>
        <v/>
      </c>
      <c r="AK50" s="23"/>
    </row>
    <row r="51" spans="21:37" ht="15" thickTop="1" x14ac:dyDescent="0.3"/>
  </sheetData>
  <mergeCells count="20">
    <mergeCell ref="C2:G2"/>
    <mergeCell ref="H2:I3"/>
    <mergeCell ref="C3:G3"/>
    <mergeCell ref="C4:G4"/>
    <mergeCell ref="H4:I5"/>
    <mergeCell ref="C5:G5"/>
    <mergeCell ref="U46:Y46"/>
    <mergeCell ref="AA46:AE46"/>
    <mergeCell ref="AG46:AK46"/>
    <mergeCell ref="C7:G7"/>
    <mergeCell ref="B8:C9"/>
    <mergeCell ref="H8:I8"/>
    <mergeCell ref="D9:G10"/>
    <mergeCell ref="H9:H10"/>
    <mergeCell ref="U34:Y34"/>
    <mergeCell ref="AA34:AE34"/>
    <mergeCell ref="AG34:AK34"/>
    <mergeCell ref="U40:Y40"/>
    <mergeCell ref="AA40:AE40"/>
    <mergeCell ref="AG40:AK40"/>
  </mergeCells>
  <phoneticPr fontId="10" type="noConversion"/>
  <dataValidations count="1">
    <dataValidation type="list" allowBlank="1" showInputMessage="1" sqref="C12:C17" xr:uid="{A98F8630-3D18-490B-BA32-93635DEF1418}">
      <formula1>#REF!</formula1>
    </dataValidation>
  </dataValidations>
  <pageMargins left="0.25" right="0.25" top="0.75" bottom="0.75" header="0.3" footer="0.3"/>
  <pageSetup paperSize="9" scale="84" orientation="landscape" r:id="rId1"/>
  <rowBreaks count="1" manualBreakCount="1">
    <brk id="33" max="28" man="1"/>
  </rowBreaks>
  <colBreaks count="2" manualBreakCount="2">
    <brk id="10" max="49" man="1"/>
    <brk id="20" max="49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2E03-214F-4875-94F9-52971A9A0C8B}">
  <dimension ref="B2:AK51"/>
  <sheetViews>
    <sheetView view="pageBreakPreview" zoomScaleNormal="100" zoomScaleSheetLayoutView="100" workbookViewId="0">
      <selection activeCell="C5" sqref="C5:G5"/>
    </sheetView>
  </sheetViews>
  <sheetFormatPr defaultRowHeight="14.4" x14ac:dyDescent="0.3"/>
  <cols>
    <col min="1" max="1" width="3.6640625" customWidth="1"/>
    <col min="2" max="2" width="10.33203125" bestFit="1" customWidth="1"/>
    <col min="3" max="3" width="26.44140625" bestFit="1" customWidth="1"/>
    <col min="4" max="4" width="25.6640625" customWidth="1"/>
    <col min="5" max="5" width="33.5546875" hidden="1" customWidth="1"/>
    <col min="6" max="6" width="14.6640625" customWidth="1"/>
    <col min="7" max="7" width="29.6640625" customWidth="1"/>
    <col min="8" max="8" width="13.6640625" customWidth="1"/>
    <col min="9" max="9" width="12.6640625" customWidth="1"/>
    <col min="12" max="12" width="7.88671875" bestFit="1" customWidth="1"/>
    <col min="13" max="13" width="26.44140625" bestFit="1" customWidth="1"/>
    <col min="14" max="14" width="21" bestFit="1" customWidth="1"/>
    <col min="15" max="15" width="33.5546875" bestFit="1" customWidth="1"/>
    <col min="16" max="16" width="16.33203125" bestFit="1" customWidth="1"/>
    <col min="17" max="17" width="38.6640625" bestFit="1" customWidth="1"/>
    <col min="18" max="18" width="14.88671875" bestFit="1" customWidth="1"/>
    <col min="19" max="19" width="17.109375" bestFit="1" customWidth="1"/>
    <col min="20" max="20" width="10.109375" bestFit="1" customWidth="1"/>
  </cols>
  <sheetData>
    <row r="2" spans="2:25" ht="15.6" x14ac:dyDescent="0.3">
      <c r="C2" s="47" t="s">
        <v>28</v>
      </c>
      <c r="D2" s="47"/>
      <c r="E2" s="47"/>
      <c r="F2" s="47"/>
      <c r="G2" s="47"/>
      <c r="H2" s="48" t="s">
        <v>11</v>
      </c>
      <c r="I2" s="48"/>
    </row>
    <row r="3" spans="2:25" ht="15.6" x14ac:dyDescent="0.3">
      <c r="C3" s="47" t="s">
        <v>7</v>
      </c>
      <c r="D3" s="47"/>
      <c r="E3" s="47"/>
      <c r="F3" s="47"/>
      <c r="G3" s="47"/>
      <c r="H3" s="48"/>
      <c r="I3" s="48"/>
    </row>
    <row r="4" spans="2:25" ht="15" customHeight="1" x14ac:dyDescent="0.3">
      <c r="C4" s="49" t="s">
        <v>85</v>
      </c>
      <c r="D4" s="49"/>
      <c r="E4" s="49"/>
      <c r="F4" s="49"/>
      <c r="G4" s="49"/>
      <c r="H4" s="50">
        <v>44569</v>
      </c>
      <c r="I4" s="50"/>
    </row>
    <row r="5" spans="2:25" ht="15.6" x14ac:dyDescent="0.3">
      <c r="C5" s="51" t="s">
        <v>56</v>
      </c>
      <c r="D5" s="51"/>
      <c r="E5" s="51"/>
      <c r="F5" s="51"/>
      <c r="G5" s="51"/>
      <c r="H5" s="50"/>
      <c r="I5" s="50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6" customHeight="1" x14ac:dyDescent="0.3">
      <c r="C6" s="2"/>
      <c r="D6" s="2"/>
      <c r="E6" s="2"/>
      <c r="F6" s="2"/>
      <c r="G6" s="2"/>
      <c r="H6" s="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18.899999999999999" customHeight="1" x14ac:dyDescent="0.35">
      <c r="C7" s="41" t="s">
        <v>86</v>
      </c>
      <c r="D7" s="41"/>
      <c r="E7" s="41"/>
      <c r="F7" s="41"/>
      <c r="G7" s="41"/>
      <c r="H7" s="34" t="s">
        <v>55</v>
      </c>
      <c r="I7" s="28">
        <v>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2:25" ht="15.6" x14ac:dyDescent="0.3">
      <c r="B8" s="42" t="s">
        <v>84</v>
      </c>
      <c r="C8" s="42"/>
      <c r="G8" s="20" t="s">
        <v>47</v>
      </c>
      <c r="H8" s="53" t="s">
        <v>69</v>
      </c>
      <c r="I8" s="5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5" ht="15" customHeight="1" x14ac:dyDescent="0.3">
      <c r="B9" s="42"/>
      <c r="C9" s="42"/>
      <c r="D9" s="44" t="s">
        <v>25</v>
      </c>
      <c r="E9" s="44"/>
      <c r="F9" s="44"/>
      <c r="G9" s="44"/>
      <c r="H9" s="45" t="s">
        <v>9</v>
      </c>
      <c r="I9" s="4">
        <v>44569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2:25" ht="15" customHeight="1" x14ac:dyDescent="0.3">
      <c r="D10" s="44"/>
      <c r="E10" s="44"/>
      <c r="F10" s="44"/>
      <c r="G10" s="44"/>
      <c r="H10" s="45"/>
      <c r="I10" s="5">
        <v>0.49652777777777773</v>
      </c>
    </row>
    <row r="11" spans="2:25" ht="25.5" customHeight="1" x14ac:dyDescent="0.3">
      <c r="B11" s="35" t="s">
        <v>0</v>
      </c>
      <c r="C11" s="35" t="s">
        <v>1</v>
      </c>
      <c r="D11" s="35" t="s">
        <v>2</v>
      </c>
      <c r="E11" s="35" t="s">
        <v>3</v>
      </c>
      <c r="F11" s="1" t="s">
        <v>4</v>
      </c>
      <c r="G11" s="35" t="s">
        <v>24</v>
      </c>
      <c r="H11" s="35" t="s">
        <v>26</v>
      </c>
      <c r="I11" s="35" t="s">
        <v>6</v>
      </c>
    </row>
    <row r="12" spans="2:25" x14ac:dyDescent="0.3">
      <c r="B12" s="21">
        <v>41</v>
      </c>
      <c r="C12" s="3" t="s">
        <v>37</v>
      </c>
      <c r="D12" s="11" t="s">
        <v>141</v>
      </c>
      <c r="E12" s="14" t="s">
        <v>23</v>
      </c>
      <c r="F12" s="14" t="s">
        <v>8</v>
      </c>
      <c r="G12" s="30" t="s">
        <v>133</v>
      </c>
      <c r="H12" s="17" t="s">
        <v>79</v>
      </c>
      <c r="I12" s="3">
        <v>1</v>
      </c>
    </row>
    <row r="13" spans="2:25" x14ac:dyDescent="0.3">
      <c r="B13" s="21">
        <v>11</v>
      </c>
      <c r="C13" s="3" t="s">
        <v>20</v>
      </c>
      <c r="D13" s="11" t="s">
        <v>114</v>
      </c>
      <c r="E13" s="14" t="s">
        <v>32</v>
      </c>
      <c r="F13" s="14">
        <v>3</v>
      </c>
      <c r="G13" s="30" t="s">
        <v>132</v>
      </c>
      <c r="H13" s="17" t="s">
        <v>79</v>
      </c>
      <c r="I13" s="3">
        <v>2</v>
      </c>
    </row>
    <row r="14" spans="2:25" x14ac:dyDescent="0.3">
      <c r="B14" s="21">
        <v>15</v>
      </c>
      <c r="C14" s="3" t="s">
        <v>64</v>
      </c>
      <c r="D14" s="11" t="s">
        <v>112</v>
      </c>
      <c r="E14" s="14" t="s">
        <v>32</v>
      </c>
      <c r="F14" s="14" t="s">
        <v>8</v>
      </c>
      <c r="G14" s="30" t="s">
        <v>134</v>
      </c>
      <c r="H14" s="17" t="s">
        <v>80</v>
      </c>
      <c r="I14" s="3">
        <v>3</v>
      </c>
      <c r="L14" s="15"/>
      <c r="M14" s="15"/>
      <c r="N14" s="15"/>
      <c r="O14" s="15"/>
      <c r="P14" s="15"/>
      <c r="Q14" s="15"/>
      <c r="R14" s="15"/>
      <c r="S14" s="15"/>
      <c r="T14" s="15"/>
    </row>
    <row r="15" spans="2:25" x14ac:dyDescent="0.3">
      <c r="B15" s="21">
        <v>27</v>
      </c>
      <c r="C15" s="14" t="s">
        <v>22</v>
      </c>
      <c r="D15" s="11" t="s">
        <v>139</v>
      </c>
      <c r="E15" s="14" t="s">
        <v>32</v>
      </c>
      <c r="F15" s="14" t="s">
        <v>18</v>
      </c>
      <c r="G15" s="30" t="s">
        <v>144</v>
      </c>
      <c r="H15" s="17" t="s">
        <v>80</v>
      </c>
      <c r="I15" s="3">
        <v>4</v>
      </c>
      <c r="L15" s="15"/>
      <c r="M15" s="15"/>
      <c r="N15" s="15"/>
      <c r="O15" s="15"/>
      <c r="P15" s="15"/>
      <c r="Q15" s="15"/>
      <c r="R15" s="15"/>
      <c r="S15" s="15"/>
      <c r="T15" s="15"/>
    </row>
    <row r="16" spans="2:25" x14ac:dyDescent="0.3">
      <c r="B16" s="21">
        <v>17</v>
      </c>
      <c r="C16" s="14" t="s">
        <v>21</v>
      </c>
      <c r="D16" s="11" t="s">
        <v>107</v>
      </c>
      <c r="E16" s="14" t="s">
        <v>32</v>
      </c>
      <c r="F16" s="14">
        <v>3</v>
      </c>
      <c r="G16" s="30" t="s">
        <v>39</v>
      </c>
      <c r="H16" s="17" t="s">
        <v>39</v>
      </c>
      <c r="I16" s="3">
        <v>5</v>
      </c>
      <c r="L16" s="15"/>
      <c r="M16" s="15"/>
      <c r="N16" s="15"/>
      <c r="O16" s="15"/>
      <c r="P16" s="15"/>
      <c r="Q16" s="15"/>
      <c r="R16" s="15"/>
      <c r="S16" s="15"/>
      <c r="T16" s="15"/>
    </row>
    <row r="17" spans="2:20" ht="15" thickBot="1" x14ac:dyDescent="0.35">
      <c r="B17" s="21">
        <v>14</v>
      </c>
      <c r="C17" s="14" t="s">
        <v>57</v>
      </c>
      <c r="D17" s="11" t="s">
        <v>140</v>
      </c>
      <c r="E17" s="14" t="s">
        <v>32</v>
      </c>
      <c r="F17" s="14" t="s">
        <v>8</v>
      </c>
      <c r="G17" s="30" t="s">
        <v>39</v>
      </c>
      <c r="H17" s="17" t="s">
        <v>39</v>
      </c>
      <c r="I17" s="3">
        <v>6</v>
      </c>
      <c r="L17" s="15"/>
      <c r="M17" s="15"/>
      <c r="N17" s="15"/>
      <c r="O17" s="15"/>
      <c r="P17" s="15"/>
      <c r="Q17" s="15"/>
      <c r="R17" s="15"/>
      <c r="S17" s="15"/>
      <c r="T17" s="15"/>
    </row>
    <row r="18" spans="2:20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9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3">
      <c r="B19" s="25"/>
      <c r="C19" s="12"/>
      <c r="D19" s="12"/>
      <c r="E19" s="12"/>
      <c r="F19" s="12"/>
      <c r="G19" s="12"/>
      <c r="H19" s="12"/>
      <c r="I19" s="12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3">
      <c r="B20" s="25"/>
      <c r="C20" s="6" t="s">
        <v>13</v>
      </c>
      <c r="D20" s="29" t="s">
        <v>116</v>
      </c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3">
      <c r="B21" s="25"/>
      <c r="D21" s="26" t="s">
        <v>117</v>
      </c>
      <c r="G21" s="38" t="s">
        <v>15</v>
      </c>
      <c r="I21" s="29" t="s">
        <v>76</v>
      </c>
    </row>
    <row r="22" spans="2:20" x14ac:dyDescent="0.3">
      <c r="B22" s="25"/>
      <c r="C22" s="6" t="s">
        <v>14</v>
      </c>
      <c r="D22" s="26" t="s">
        <v>118</v>
      </c>
      <c r="I22" s="26" t="s">
        <v>120</v>
      </c>
    </row>
    <row r="23" spans="2:20" x14ac:dyDescent="0.3">
      <c r="B23" s="25"/>
      <c r="D23" s="26" t="s">
        <v>119</v>
      </c>
    </row>
    <row r="24" spans="2:20" x14ac:dyDescent="0.3">
      <c r="B24" s="25"/>
      <c r="C24" s="12"/>
      <c r="D24" s="12"/>
      <c r="E24" s="12"/>
      <c r="F24" s="12"/>
      <c r="G24" s="12"/>
      <c r="H24" s="12"/>
      <c r="I24" s="12"/>
    </row>
    <row r="25" spans="2:20" x14ac:dyDescent="0.3">
      <c r="B25" s="25"/>
      <c r="C25" s="12"/>
      <c r="D25" s="12"/>
      <c r="E25" s="12"/>
      <c r="F25" s="12"/>
      <c r="G25" s="12"/>
      <c r="H25" s="12"/>
      <c r="I25" s="12"/>
    </row>
    <row r="33" spans="2:37" ht="33.6" x14ac:dyDescent="0.65">
      <c r="L33" s="22"/>
      <c r="M33" s="22"/>
      <c r="N33" s="22"/>
      <c r="O33" s="22"/>
      <c r="P33" s="22"/>
      <c r="Q33" s="22"/>
      <c r="R33" s="22"/>
      <c r="S33" s="22"/>
      <c r="T33" s="22"/>
    </row>
    <row r="34" spans="2:37" ht="23.4" x14ac:dyDescent="0.45">
      <c r="U34" s="55" t="s">
        <v>43</v>
      </c>
      <c r="V34" s="55"/>
      <c r="W34" s="55"/>
      <c r="X34" s="55"/>
      <c r="Y34" s="55"/>
      <c r="AA34" s="55" t="s">
        <v>44</v>
      </c>
      <c r="AB34" s="55"/>
      <c r="AC34" s="55"/>
      <c r="AD34" s="55"/>
      <c r="AE34" s="55"/>
      <c r="AG34" s="55" t="s">
        <v>45</v>
      </c>
      <c r="AH34" s="55"/>
      <c r="AI34" s="55"/>
      <c r="AJ34" s="55"/>
      <c r="AK34" s="55"/>
    </row>
    <row r="35" spans="2:37" ht="34.200000000000003" thickBot="1" x14ac:dyDescent="0.35">
      <c r="U35" s="24">
        <f>IF(COUNTA(Квала_Багги_600[Фамилия, Имя водителя])&gt;=1,INDEX(Квала_Багги_600[],1,1),"")</f>
        <v>41</v>
      </c>
      <c r="V35" s="23"/>
      <c r="W35" s="24">
        <f>IF(COUNTA(Квала_Багги_600[Фамилия, Имя водителя])&gt;=3,INDEX(Квала_Багги_600[],3,1),"")</f>
        <v>15</v>
      </c>
      <c r="X35" s="23"/>
      <c r="Y35" s="24">
        <f>IF(COUNTA(Квала_Багги_600[Фамилия, Имя водителя])&gt;=5,INDEX(Квала_Багги_600[],5,1),"")</f>
        <v>17</v>
      </c>
      <c r="AA35" s="24">
        <f>IF(COUNTA(Квала_Багги_600[Фамилия, Имя водителя])&gt;=2,INDEX(Квала_Багги_600[],2,1),"")</f>
        <v>11</v>
      </c>
      <c r="AB35" s="23"/>
      <c r="AC35" s="24">
        <f>IF(COUNTA(Квала_Багги_600[Фамилия, Имя водителя])&gt;=4,INDEX(Квала_Багги_600[],4,1),"")</f>
        <v>27</v>
      </c>
      <c r="AD35" s="23"/>
      <c r="AE35" s="24">
        <f>IF(COUNTA(Квала_Багги_600[Фамилия, Имя водителя])&gt;=6,INDEX(Квала_Багги_600[],6,1),"")</f>
        <v>14</v>
      </c>
      <c r="AG35" s="24">
        <f>IF(COUNTA(Квала_Багги_600[Фамилия, Имя водителя])&gt;=1,INDEX(Квала_Багги_600[],1,1),"")</f>
        <v>41</v>
      </c>
      <c r="AH35" s="23"/>
      <c r="AI35" s="24">
        <f>IF(COUNTA(Квала_Багги_600[Фамилия, Имя водителя])&gt;=2,INDEX(Квала_Багги_600[],2,1),"")</f>
        <v>11</v>
      </c>
      <c r="AJ35" s="23"/>
      <c r="AK35" s="24">
        <f>IF(COUNTA(Квала_Багги_600[Фамилия, Имя водителя])&gt;=3,INDEX(Квала_Багги_600[],3,1),"")</f>
        <v>15</v>
      </c>
    </row>
    <row r="36" spans="2:37" ht="34.799999999999997" thickTop="1" thickBot="1" x14ac:dyDescent="0.35">
      <c r="U36" s="23"/>
      <c r="V36" s="24" t="str">
        <f>IF(COUNTA(Квала_Багги_600[Фамилия, Имя водителя])&gt;=7,INDEX(Квала_Багги_600[],7,1),"")</f>
        <v/>
      </c>
      <c r="W36" s="23"/>
      <c r="X36" s="24" t="str">
        <f>IF(COUNTA(Квала_Багги_600[Фамилия, Имя водителя])&gt;=9,INDEX(Квала_Багги_600[],9,1),"")</f>
        <v/>
      </c>
      <c r="Y36" s="23"/>
      <c r="AA36" s="23"/>
      <c r="AB36" s="24" t="str">
        <f>IF(COUNTA(Квала_Багги_600[Фамилия, Имя водителя])&gt;=8,INDEX(Квала_Багги_600[],8,1),"")</f>
        <v/>
      </c>
      <c r="AC36" s="23"/>
      <c r="AD36" s="24" t="str">
        <f>IF(COUNTA(Квала_Багги_600[Фамилия, Имя водителя])&gt;=10,INDEX(Квала_Багги_600[],10,1),"")</f>
        <v/>
      </c>
      <c r="AE36" s="23"/>
      <c r="AG36" s="23"/>
      <c r="AH36" s="24">
        <f>IF(COUNTA(Квала_Багги_600[Фамилия, Имя водителя])&gt;=4,INDEX(Квала_Багги_600[],4,1),"")</f>
        <v>27</v>
      </c>
      <c r="AI36" s="23"/>
      <c r="AJ36" s="24">
        <f>IF(COUNTA(Квала_Багги_600[Фамилия, Имя водителя])&gt;=5,INDEX(Квала_Багги_600[],5,1),"")</f>
        <v>17</v>
      </c>
      <c r="AK36" s="23"/>
    </row>
    <row r="37" spans="2:37" ht="34.799999999999997" thickTop="1" thickBot="1" x14ac:dyDescent="0.35">
      <c r="U37" s="24" t="str">
        <f>IF(COUNTA(Квала_Багги_600[Фамилия, Имя водителя])&gt;=11,INDEX(Квала_Багги_600[],11,1),"")</f>
        <v/>
      </c>
      <c r="V37" s="23"/>
      <c r="W37" s="24" t="str">
        <f>IF(COUNTA(Квала_Багги_600[Фамилия, Имя водителя])&gt;=13,INDEX(Квала_Багги_600[],13,1),"")</f>
        <v/>
      </c>
      <c r="X37" s="23"/>
      <c r="Y37" s="24" t="str">
        <f>IF(COUNTA(Квала_Багги_600[Фамилия, Имя водителя])&gt;=15,INDEX(Квала_Багги_600[],15,1),"")</f>
        <v/>
      </c>
      <c r="AA37" s="24" t="str">
        <f>IF(COUNTA(Квала_Багги_600[Фамилия, Имя водителя])&gt;=12,INDEX(Квала_Багги_600[],12,1),"")</f>
        <v/>
      </c>
      <c r="AB37" s="23"/>
      <c r="AC37" s="24" t="str">
        <f>IF(COUNTA(Квала_Багги_600[Фамилия, Имя водителя])&gt;=14,INDEX(Квала_Багги_600[],14,1),"")</f>
        <v/>
      </c>
      <c r="AD37" s="23"/>
      <c r="AE37" s="24" t="str">
        <f>IF(COUNTA(Квала_Багги_600[Фамилия, Имя водителя])&gt;=16,INDEX(Квала_Багги_600[],16,1),"")</f>
        <v/>
      </c>
      <c r="AG37" s="24">
        <f>IF(COUNTA(Квала_Багги_600[Фамилия, Имя водителя])&gt;=6,INDEX(Квала_Багги_600[],6,1),"")</f>
        <v>14</v>
      </c>
      <c r="AH37" s="23"/>
      <c r="AI37" s="24" t="str">
        <f>IF(COUNTA(Квала_Багги_600[Фамилия, Имя водителя])&gt;=7,INDEX(Квала_Багги_600[],7,1),"")</f>
        <v/>
      </c>
      <c r="AJ37" s="23"/>
      <c r="AK37" s="24" t="str">
        <f>IF(COUNTA(Квала_Багги_600[Фамилия, Имя водителя])&gt;=8,INDEX(Квала_Багги_600[],8,1),"")</f>
        <v/>
      </c>
    </row>
    <row r="38" spans="2:37" ht="34.799999999999997" thickTop="1" thickBot="1" x14ac:dyDescent="0.7">
      <c r="B38" s="22"/>
      <c r="C38" s="22"/>
      <c r="D38" s="22"/>
      <c r="E38" s="22"/>
      <c r="F38" s="22"/>
      <c r="G38" s="22"/>
      <c r="H38" s="22"/>
      <c r="I38" s="22"/>
      <c r="U38" s="23"/>
      <c r="V38" s="24" t="str">
        <f>IF(COUNTA(Квала_Багги_600[Фамилия, Имя водителя])&gt;=17,INDEX(Квала_Багги_600[],17,1),"")</f>
        <v/>
      </c>
      <c r="W38" s="23"/>
      <c r="X38" s="24" t="str">
        <f>IF(COUNTA(Квала_Багги_600[Фамилия, Имя водителя])&gt;=19,INDEX(Квала_Багги_600[],19,1),"")</f>
        <v/>
      </c>
      <c r="Y38" s="23"/>
      <c r="AA38" s="23"/>
      <c r="AB38" s="24" t="str">
        <f>IF(COUNTA(Квала_Багги_600[Фамилия, Имя водителя])&gt;=18,INDEX(Квала_Багги_600[],18,1),"")</f>
        <v/>
      </c>
      <c r="AC38" s="23"/>
      <c r="AD38" s="24" t="str">
        <f>IF(COUNTA(Квала_Багги_600[Фамилия, Имя водителя])&gt;=20,INDEX(Квала_Багги_600[],20,1),"")</f>
        <v/>
      </c>
      <c r="AE38" s="23"/>
      <c r="AG38" s="23"/>
      <c r="AH38" s="24" t="str">
        <f>IF(COUNTA(Квала_Багги_600[Фамилия, Имя водителя])&gt;=9,INDEX(Квала_Багги_600[],9,1),"")</f>
        <v/>
      </c>
      <c r="AI38" s="23"/>
      <c r="AJ38" s="24" t="str">
        <f>IF(COUNTA(Квала_Багги_600[Фамилия, Имя водителя])&gt;=10,INDEX(Квала_Багги_600[],10,1),"")</f>
        <v/>
      </c>
      <c r="AK38" s="23"/>
    </row>
    <row r="39" spans="2:37" ht="34.200000000000003" thickTop="1" x14ac:dyDescent="0.3">
      <c r="U39" s="23"/>
      <c r="V39" s="23"/>
      <c r="W39" s="23"/>
      <c r="X39" s="23"/>
      <c r="Y39" s="23"/>
      <c r="AG39" s="23"/>
      <c r="AH39" s="23"/>
      <c r="AI39" s="23"/>
      <c r="AJ39" s="23"/>
      <c r="AK39" s="23"/>
    </row>
    <row r="40" spans="2:37" ht="23.4" x14ac:dyDescent="0.45">
      <c r="U40" s="55" t="s">
        <v>43</v>
      </c>
      <c r="V40" s="55"/>
      <c r="W40" s="55"/>
      <c r="X40" s="55"/>
      <c r="Y40" s="55"/>
      <c r="AA40" s="55" t="s">
        <v>44</v>
      </c>
      <c r="AB40" s="55"/>
      <c r="AC40" s="55"/>
      <c r="AD40" s="55"/>
      <c r="AE40" s="55"/>
      <c r="AG40" s="55" t="s">
        <v>45</v>
      </c>
      <c r="AH40" s="55"/>
      <c r="AI40" s="55"/>
      <c r="AJ40" s="55"/>
      <c r="AK40" s="55"/>
    </row>
    <row r="41" spans="2:37" ht="34.200000000000003" thickBot="1" x14ac:dyDescent="0.35">
      <c r="U41" s="24">
        <f>IF(COUNTA(Квала_Багги_600[Фамилия, Имя водителя])&gt;=1,INDEX(Квала_Багги_600[],1,1),"")</f>
        <v>41</v>
      </c>
      <c r="V41" s="23"/>
      <c r="W41" s="24">
        <f>IF(COUNTA(Квала_Багги_600[Фамилия, Имя водителя])&gt;=3,INDEX(Квала_Багги_600[],3,1),"")</f>
        <v>15</v>
      </c>
      <c r="X41" s="23"/>
      <c r="Y41" s="24">
        <f>IF(COUNTA(Квала_Багги_600[Фамилия, Имя водителя])&gt;=5,INDEX(Квала_Багги_600[],5,1),"")</f>
        <v>17</v>
      </c>
      <c r="AA41" s="24">
        <f>IF(COUNTA(Квала_Багги_600[Фамилия, Имя водителя])&gt;=2,INDEX(Квала_Багги_600[],2,1),"")</f>
        <v>11</v>
      </c>
      <c r="AB41" s="23"/>
      <c r="AC41" s="24">
        <f>IF(COUNTA(Квала_Багги_600[Фамилия, Имя водителя])&gt;=4,INDEX(Квала_Багги_600[],4,1),"")</f>
        <v>27</v>
      </c>
      <c r="AD41" s="23"/>
      <c r="AE41" s="24">
        <f>IF(COUNTA(Квала_Багги_600[Фамилия, Имя водителя])&gt;=6,INDEX(Квала_Багги_600[],6,1),"")</f>
        <v>14</v>
      </c>
      <c r="AG41" s="24">
        <f>IF(COUNTA(Квала_Багги_600[Фамилия, Имя водителя])&gt;=1,INDEX(Квала_Багги_600[],1,1),"")</f>
        <v>41</v>
      </c>
      <c r="AH41" s="23"/>
      <c r="AI41" s="24">
        <f>IF(COUNTA(Квала_Багги_600[Фамилия, Имя водителя])&gt;=2,INDEX(Квала_Багги_600[],2,1),"")</f>
        <v>11</v>
      </c>
      <c r="AJ41" s="23"/>
      <c r="AK41" s="24">
        <f>IF(COUNTA(Квала_Багги_600[Фамилия, Имя водителя])&gt;=3,INDEX(Квала_Багги_600[],3,1),"")</f>
        <v>15</v>
      </c>
    </row>
    <row r="42" spans="2:37" ht="34.799999999999997" thickTop="1" thickBot="1" x14ac:dyDescent="0.35">
      <c r="U42" s="23"/>
      <c r="V42" s="24" t="str">
        <f>IF(COUNTA(Квала_Багги_600[Фамилия, Имя водителя])&gt;=7,INDEX(Квала_Багги_600[],7,1),"")</f>
        <v/>
      </c>
      <c r="W42" s="23"/>
      <c r="X42" s="24" t="str">
        <f>IF(COUNTA(Квала_Багги_600[Фамилия, Имя водителя])&gt;=9,INDEX(Квала_Багги_600[],9,1),"")</f>
        <v/>
      </c>
      <c r="Y42" s="23"/>
      <c r="AA42" s="23"/>
      <c r="AB42" s="24" t="str">
        <f>IF(COUNTA(Квала_Багги_600[Фамилия, Имя водителя])&gt;=8,INDEX(Квала_Багги_600[],8,1),"")</f>
        <v/>
      </c>
      <c r="AC42" s="23"/>
      <c r="AD42" s="24" t="str">
        <f>IF(COUNTA(Квала_Багги_600[Фамилия, Имя водителя])&gt;=10,INDEX(Квала_Багги_600[],10,1),"")</f>
        <v/>
      </c>
      <c r="AE42" s="23"/>
      <c r="AG42" s="23"/>
      <c r="AH42" s="24">
        <f>IF(COUNTA(Квала_Багги_600[Фамилия, Имя водителя])&gt;=4,INDEX(Квала_Багги_600[],4,1),"")</f>
        <v>27</v>
      </c>
      <c r="AI42" s="23"/>
      <c r="AJ42" s="24">
        <f>IF(COUNTA(Квала_Багги_600[Фамилия, Имя водителя])&gt;=5,INDEX(Квала_Багги_600[],5,1),"")</f>
        <v>17</v>
      </c>
      <c r="AK42" s="23"/>
    </row>
    <row r="43" spans="2:37" ht="34.799999999999997" thickTop="1" thickBot="1" x14ac:dyDescent="0.35">
      <c r="U43" s="24" t="str">
        <f>IF(COUNTA(Квала_Багги_600[Фамилия, Имя водителя])&gt;=11,INDEX(Квала_Багги_600[],11,1),"")</f>
        <v/>
      </c>
      <c r="V43" s="23"/>
      <c r="W43" s="24" t="str">
        <f>IF(COUNTA(Квала_Багги_600[Фамилия, Имя водителя])&gt;=13,INDEX(Квала_Багги_600[],13,1),"")</f>
        <v/>
      </c>
      <c r="X43" s="23"/>
      <c r="Y43" s="24" t="str">
        <f>IF(COUNTA(Квала_Багги_600[Фамилия, Имя водителя])&gt;=15,INDEX(Квала_Багги_600[],15,1),"")</f>
        <v/>
      </c>
      <c r="AA43" s="24" t="str">
        <f>IF(COUNTA(Квала_Багги_600[Фамилия, Имя водителя])&gt;=12,INDEX(Квала_Багги_600[],12,1),"")</f>
        <v/>
      </c>
      <c r="AB43" s="23"/>
      <c r="AC43" s="24" t="str">
        <f>IF(COUNTA(Квала_Багги_600[Фамилия, Имя водителя])&gt;=14,INDEX(Квала_Багги_600[],14,1),"")</f>
        <v/>
      </c>
      <c r="AD43" s="23"/>
      <c r="AE43" s="24" t="str">
        <f>IF(COUNTA(Квала_Багги_600[Фамилия, Имя водителя])&gt;=16,INDEX(Квала_Багги_600[],16,1),"")</f>
        <v/>
      </c>
      <c r="AG43" s="24">
        <f>IF(COUNTA(Квала_Багги_600[Фамилия, Имя водителя])&gt;=6,INDEX(Квала_Багги_600[],6,1),"")</f>
        <v>14</v>
      </c>
      <c r="AH43" s="23"/>
      <c r="AI43" s="24" t="str">
        <f>IF(COUNTA(Квала_Багги_600[Фамилия, Имя водителя])&gt;=7,INDEX(Квала_Багги_600[],7,1),"")</f>
        <v/>
      </c>
      <c r="AJ43" s="23"/>
      <c r="AK43" s="24" t="str">
        <f>IF(COUNTA(Квала_Багги_600[Фамилия, Имя водителя])&gt;=8,INDEX(Квала_Багги_600[],8,1),"")</f>
        <v/>
      </c>
    </row>
    <row r="44" spans="2:37" ht="34.799999999999997" thickTop="1" thickBot="1" x14ac:dyDescent="0.35">
      <c r="U44" s="23"/>
      <c r="V44" s="24" t="str">
        <f>IF(COUNTA(Квала_Багги_600[Фамилия, Имя водителя])&gt;=17,INDEX(Квала_Багги_600[],17,1),"")</f>
        <v/>
      </c>
      <c r="W44" s="23"/>
      <c r="X44" s="24" t="str">
        <f>IF(COUNTA(Квала_Багги_600[Фамилия, Имя водителя])&gt;=19,INDEX(Квала_Багги_600[],19,1),"")</f>
        <v/>
      </c>
      <c r="Y44" s="23"/>
      <c r="AA44" s="23"/>
      <c r="AB44" s="24" t="str">
        <f>IF(COUNTA(Квала_Багги_600[Фамилия, Имя водителя])&gt;=18,INDEX(Квала_Багги_600[],18,1),"")</f>
        <v/>
      </c>
      <c r="AC44" s="23"/>
      <c r="AD44" s="24" t="str">
        <f>IF(COUNTA(Квала_Багги_600[Фамилия, Имя водителя])&gt;=20,INDEX(Квала_Багги_600[],20,1),"")</f>
        <v/>
      </c>
      <c r="AE44" s="23"/>
      <c r="AG44" s="23"/>
      <c r="AH44" s="24" t="str">
        <f>IF(COUNTA(Квала_Багги_600[Фамилия, Имя водителя])&gt;=9,INDEX(Квала_Багги_600[],9,1),"")</f>
        <v/>
      </c>
      <c r="AI44" s="23"/>
      <c r="AJ44" s="24" t="str">
        <f>IF(COUNTA(Квала_Багги_600[Фамилия, Имя водителя])&gt;=10,INDEX(Квала_Багги_600[],10,1),"")</f>
        <v/>
      </c>
      <c r="AK44" s="23"/>
    </row>
    <row r="45" spans="2:37" s="22" customFormat="1" ht="34.200000000000003" thickTop="1" x14ac:dyDescent="0.65">
      <c r="B45"/>
      <c r="C45"/>
      <c r="D45"/>
      <c r="E45"/>
      <c r="F45"/>
      <c r="G45"/>
      <c r="H45"/>
      <c r="I45"/>
      <c r="L45"/>
      <c r="M45"/>
      <c r="N45"/>
      <c r="O45"/>
      <c r="P45"/>
      <c r="Q45"/>
      <c r="R45"/>
      <c r="S45"/>
      <c r="T45"/>
    </row>
    <row r="46" spans="2:37" ht="23.4" x14ac:dyDescent="0.45">
      <c r="U46" s="55" t="s">
        <v>43</v>
      </c>
      <c r="V46" s="55"/>
      <c r="W46" s="55"/>
      <c r="X46" s="55"/>
      <c r="Y46" s="55"/>
      <c r="AA46" s="55" t="s">
        <v>44</v>
      </c>
      <c r="AB46" s="55"/>
      <c r="AC46" s="55"/>
      <c r="AD46" s="55"/>
      <c r="AE46" s="55"/>
      <c r="AG46" s="55" t="s">
        <v>45</v>
      </c>
      <c r="AH46" s="55"/>
      <c r="AI46" s="55"/>
      <c r="AJ46" s="55"/>
      <c r="AK46" s="55"/>
    </row>
    <row r="47" spans="2:37" ht="34.200000000000003" thickBot="1" x14ac:dyDescent="0.35">
      <c r="U47" s="24">
        <f>IF(COUNTA(Квала_Багги_600[Фамилия, Имя водителя])&gt;=1,INDEX(Квала_Багги_600[],1,1),"")</f>
        <v>41</v>
      </c>
      <c r="V47" s="23"/>
      <c r="W47" s="24">
        <f>IF(COUNTA(Квала_Багги_600[Фамилия, Имя водителя])&gt;=3,INDEX(Квала_Багги_600[],3,1),"")</f>
        <v>15</v>
      </c>
      <c r="X47" s="23"/>
      <c r="Y47" s="24">
        <f>IF(COUNTA(Квала_Багги_600[Фамилия, Имя водителя])&gt;=5,INDEX(Квала_Багги_600[],5,1),"")</f>
        <v>17</v>
      </c>
      <c r="AA47" s="24">
        <f>IF(COUNTA(Квала_Багги_600[Фамилия, Имя водителя])&gt;=2,INDEX(Квала_Багги_600[],2,1),"")</f>
        <v>11</v>
      </c>
      <c r="AB47" s="23"/>
      <c r="AC47" s="24">
        <f>IF(COUNTA(Квала_Багги_600[Фамилия, Имя водителя])&gt;=4,INDEX(Квала_Багги_600[],4,1),"")</f>
        <v>27</v>
      </c>
      <c r="AD47" s="23"/>
      <c r="AE47" s="24">
        <f>IF(COUNTA(Квала_Багги_600[Фамилия, Имя водителя])&gt;=6,INDEX(Квала_Багги_600[],6,1),"")</f>
        <v>14</v>
      </c>
      <c r="AG47" s="24">
        <f>IF(COUNTA(Квала_Багги_600[Фамилия, Имя водителя])&gt;=1,INDEX(Квала_Багги_600[],1,1),"")</f>
        <v>41</v>
      </c>
      <c r="AH47" s="23"/>
      <c r="AI47" s="24">
        <f>IF(COUNTA(Квала_Багги_600[Фамилия, Имя водителя])&gt;=2,INDEX(Квала_Багги_600[],2,1),"")</f>
        <v>11</v>
      </c>
      <c r="AJ47" s="23"/>
      <c r="AK47" s="24">
        <f>IF(COUNTA(Квала_Багги_600[Фамилия, Имя водителя])&gt;=3,INDEX(Квала_Багги_600[],3,1),"")</f>
        <v>15</v>
      </c>
    </row>
    <row r="48" spans="2:37" ht="34.799999999999997" thickTop="1" thickBot="1" x14ac:dyDescent="0.35">
      <c r="U48" s="23"/>
      <c r="V48" s="24" t="str">
        <f>IF(COUNTA(Квала_Багги_600[Фамилия, Имя водителя])&gt;=7,INDEX(Квала_Багги_600[],7,1),"")</f>
        <v/>
      </c>
      <c r="W48" s="23"/>
      <c r="X48" s="24" t="str">
        <f>IF(COUNTA(Квала_Багги_600[Фамилия, Имя водителя])&gt;=9,INDEX(Квала_Багги_600[],9,1),"")</f>
        <v/>
      </c>
      <c r="Y48" s="23"/>
      <c r="AA48" s="23"/>
      <c r="AB48" s="24" t="str">
        <f>IF(COUNTA(Квала_Багги_600[Фамилия, Имя водителя])&gt;=8,INDEX(Квала_Багги_600[],8,1),"")</f>
        <v/>
      </c>
      <c r="AC48" s="23"/>
      <c r="AD48" s="24" t="str">
        <f>IF(COUNTA(Квала_Багги_600[Фамилия, Имя водителя])&gt;=10,INDEX(Квала_Багги_600[],10,1),"")</f>
        <v/>
      </c>
      <c r="AE48" s="23"/>
      <c r="AG48" s="23"/>
      <c r="AH48" s="24">
        <f>IF(COUNTA(Квала_Багги_600[Фамилия, Имя водителя])&gt;=4,INDEX(Квала_Багги_600[],4,1),"")</f>
        <v>27</v>
      </c>
      <c r="AI48" s="23"/>
      <c r="AJ48" s="24">
        <f>IF(COUNTA(Квала_Багги_600[Фамилия, Имя водителя])&gt;=5,INDEX(Квала_Багги_600[],5,1),"")</f>
        <v>17</v>
      </c>
      <c r="AK48" s="23"/>
    </row>
    <row r="49" spans="21:37" ht="34.799999999999997" thickTop="1" thickBot="1" x14ac:dyDescent="0.35">
      <c r="U49" s="24" t="str">
        <f>IF(COUNTA(Квала_Багги_600[Фамилия, Имя водителя])&gt;=11,INDEX(Квала_Багги_600[],11,1),"")</f>
        <v/>
      </c>
      <c r="V49" s="23"/>
      <c r="W49" s="24" t="str">
        <f>IF(COUNTA(Квала_Багги_600[Фамилия, Имя водителя])&gt;=13,INDEX(Квала_Багги_600[],13,1),"")</f>
        <v/>
      </c>
      <c r="X49" s="23"/>
      <c r="Y49" s="24" t="str">
        <f>IF(COUNTA(Квала_Багги_600[Фамилия, Имя водителя])&gt;=15,INDEX(Квала_Багги_600[],15,1),"")</f>
        <v/>
      </c>
      <c r="AA49" s="24" t="str">
        <f>IF(COUNTA(Квала_Багги_600[Фамилия, Имя водителя])&gt;=12,INDEX(Квала_Багги_600[],12,1),"")</f>
        <v/>
      </c>
      <c r="AB49" s="23"/>
      <c r="AC49" s="24" t="str">
        <f>IF(COUNTA(Квала_Багги_600[Фамилия, Имя водителя])&gt;=14,INDEX(Квала_Багги_600[],14,1),"")</f>
        <v/>
      </c>
      <c r="AD49" s="23"/>
      <c r="AE49" s="24" t="str">
        <f>IF(COUNTA(Квала_Багги_600[Фамилия, Имя водителя])&gt;=16,INDEX(Квала_Багги_600[],16,1),"")</f>
        <v/>
      </c>
      <c r="AG49" s="24">
        <f>IF(COUNTA(Квала_Багги_600[Фамилия, Имя водителя])&gt;=6,INDEX(Квала_Багги_600[],6,1),"")</f>
        <v>14</v>
      </c>
      <c r="AH49" s="23"/>
      <c r="AI49" s="24" t="str">
        <f>IF(COUNTA(Квала_Багги_600[Фамилия, Имя водителя])&gt;=7,INDEX(Квала_Багги_600[],7,1),"")</f>
        <v/>
      </c>
      <c r="AJ49" s="23"/>
      <c r="AK49" s="24" t="str">
        <f>IF(COUNTA(Квала_Багги_600[Фамилия, Имя водителя])&gt;=8,INDEX(Квала_Багги_600[],8,1),"")</f>
        <v/>
      </c>
    </row>
    <row r="50" spans="21:37" ht="34.799999999999997" thickTop="1" thickBot="1" x14ac:dyDescent="0.35">
      <c r="U50" s="23"/>
      <c r="V50" s="24" t="str">
        <f>IF(COUNTA(Квала_Багги_600[Фамилия, Имя водителя])&gt;=17,INDEX(Квала_Багги_600[],17,1),"")</f>
        <v/>
      </c>
      <c r="W50" s="23"/>
      <c r="X50" s="24" t="str">
        <f>IF(COUNTA(Квала_Багги_600[Фамилия, Имя водителя])&gt;=19,INDEX(Квала_Багги_600[],19,1),"")</f>
        <v/>
      </c>
      <c r="Y50" s="23"/>
      <c r="AA50" s="23"/>
      <c r="AB50" s="24" t="str">
        <f>IF(COUNTA(Квала_Багги_600[Фамилия, Имя водителя])&gt;=18,INDEX(Квала_Багги_600[],18,1),"")</f>
        <v/>
      </c>
      <c r="AC50" s="23"/>
      <c r="AD50" s="24" t="str">
        <f>IF(COUNTA(Квала_Багги_600[Фамилия, Имя водителя])&gt;=20,INDEX(Квала_Багги_600[],20,1),"")</f>
        <v/>
      </c>
      <c r="AE50" s="23"/>
      <c r="AG50" s="23"/>
      <c r="AH50" s="24" t="str">
        <f>IF(COUNTA(Квала_Багги_600[Фамилия, Имя водителя])&gt;=9,INDEX(Квала_Багги_600[],9,1),"")</f>
        <v/>
      </c>
      <c r="AI50" s="23"/>
      <c r="AJ50" s="24" t="str">
        <f>IF(COUNTA(Квала_Багги_600[Фамилия, Имя водителя])&gt;=10,INDEX(Квала_Багги_600[],10,1),"")</f>
        <v/>
      </c>
      <c r="AK50" s="23"/>
    </row>
    <row r="51" spans="21:37" ht="15" thickTop="1" x14ac:dyDescent="0.3"/>
  </sheetData>
  <mergeCells count="20">
    <mergeCell ref="C2:G2"/>
    <mergeCell ref="H2:I3"/>
    <mergeCell ref="C3:G3"/>
    <mergeCell ref="C4:G4"/>
    <mergeCell ref="H4:I5"/>
    <mergeCell ref="C5:G5"/>
    <mergeCell ref="U46:Y46"/>
    <mergeCell ref="AA46:AE46"/>
    <mergeCell ref="AG46:AK46"/>
    <mergeCell ref="C7:G7"/>
    <mergeCell ref="B8:C9"/>
    <mergeCell ref="H8:I8"/>
    <mergeCell ref="D9:G10"/>
    <mergeCell ref="H9:H10"/>
    <mergeCell ref="U34:Y34"/>
    <mergeCell ref="AA34:AE34"/>
    <mergeCell ref="AG34:AK34"/>
    <mergeCell ref="U40:Y40"/>
    <mergeCell ref="AA40:AE40"/>
    <mergeCell ref="AG40:AK40"/>
  </mergeCells>
  <dataValidations count="1">
    <dataValidation type="list" allowBlank="1" showInputMessage="1" sqref="C12:C17" xr:uid="{EBFB43EC-ED51-4D48-BCC3-1B18A96AF05B}">
      <formula1>#REF!</formula1>
    </dataValidation>
  </dataValidations>
  <pageMargins left="0.25" right="0.25" top="0.75" bottom="0.75" header="0.3" footer="0.3"/>
  <pageSetup paperSize="9" scale="84" orientation="landscape" r:id="rId1"/>
  <rowBreaks count="1" manualBreakCount="1">
    <brk id="33" max="28" man="1"/>
  </rowBreaks>
  <colBreaks count="2" manualBreakCount="2">
    <brk id="10" max="49" man="1"/>
    <brk id="20" max="49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5F96-4CB7-4CBC-BA4A-323C5C7B7E08}">
  <sheetPr>
    <pageSetUpPr fitToPage="1"/>
  </sheetPr>
  <dimension ref="B2:M23"/>
  <sheetViews>
    <sheetView view="pageBreakPreview" topLeftCell="A7" zoomScale="110" zoomScaleNormal="100" zoomScaleSheetLayoutView="110" zoomScalePageLayoutView="58" workbookViewId="0">
      <selection activeCell="C13" sqref="C13"/>
    </sheetView>
  </sheetViews>
  <sheetFormatPr defaultRowHeight="14.4" x14ac:dyDescent="0.3"/>
  <cols>
    <col min="1" max="1" width="3.6640625" customWidth="1"/>
    <col min="2" max="2" width="7.88671875" bestFit="1" customWidth="1"/>
    <col min="3" max="3" width="26.44140625" bestFit="1" customWidth="1"/>
    <col min="4" max="4" width="13.109375" customWidth="1"/>
    <col min="5" max="5" width="16.5546875" customWidth="1"/>
    <col min="6" max="6" width="29.109375" hidden="1" customWidth="1"/>
    <col min="7" max="7" width="12.44140625" customWidth="1"/>
    <col min="8" max="8" width="30" customWidth="1"/>
    <col min="9" max="10" width="8.33203125" customWidth="1"/>
    <col min="11" max="12" width="8.6640625" customWidth="1"/>
    <col min="13" max="13" width="10.6640625" customWidth="1"/>
  </cols>
  <sheetData>
    <row r="2" spans="2:13" ht="15.6" x14ac:dyDescent="0.3">
      <c r="C2" s="47" t="s">
        <v>28</v>
      </c>
      <c r="D2" s="47"/>
      <c r="E2" s="47"/>
      <c r="F2" s="47"/>
      <c r="G2" s="47"/>
      <c r="H2" s="47"/>
      <c r="I2" s="47"/>
      <c r="J2" s="47"/>
      <c r="K2" s="48" t="s">
        <v>11</v>
      </c>
      <c r="L2" s="48"/>
      <c r="M2" s="48"/>
    </row>
    <row r="3" spans="2:13" ht="15.6" x14ac:dyDescent="0.3">
      <c r="C3" s="47" t="s">
        <v>7</v>
      </c>
      <c r="D3" s="47"/>
      <c r="E3" s="47"/>
      <c r="F3" s="47"/>
      <c r="G3" s="47"/>
      <c r="H3" s="47"/>
      <c r="I3" s="47"/>
      <c r="J3" s="47"/>
      <c r="K3" s="48"/>
      <c r="L3" s="48"/>
      <c r="M3" s="48"/>
    </row>
    <row r="4" spans="2:13" ht="15" customHeight="1" x14ac:dyDescent="0.3">
      <c r="C4" s="49" t="s">
        <v>85</v>
      </c>
      <c r="D4" s="49"/>
      <c r="E4" s="49"/>
      <c r="F4" s="49"/>
      <c r="G4" s="49"/>
      <c r="H4" s="49"/>
      <c r="I4" s="49"/>
      <c r="J4" s="49"/>
      <c r="K4" s="50">
        <v>44569</v>
      </c>
      <c r="L4" s="50"/>
      <c r="M4" s="50"/>
    </row>
    <row r="5" spans="2:13" ht="15.6" x14ac:dyDescent="0.3">
      <c r="C5" s="51" t="s">
        <v>56</v>
      </c>
      <c r="D5" s="51"/>
      <c r="E5" s="51"/>
      <c r="F5" s="51"/>
      <c r="G5" s="51"/>
      <c r="H5" s="51"/>
      <c r="I5" s="51"/>
      <c r="J5" s="51"/>
      <c r="K5" s="50"/>
      <c r="L5" s="50"/>
      <c r="M5" s="50"/>
    </row>
    <row r="6" spans="2:13" ht="6" customHeight="1" x14ac:dyDescent="0.3">
      <c r="C6" s="2"/>
      <c r="D6" s="2"/>
      <c r="E6" s="2"/>
      <c r="F6" s="2"/>
      <c r="G6" s="2"/>
      <c r="H6" s="2"/>
      <c r="J6" s="2"/>
      <c r="K6" s="2"/>
      <c r="L6" s="2"/>
    </row>
    <row r="7" spans="2:13" ht="18.899999999999999" customHeight="1" x14ac:dyDescent="0.35">
      <c r="C7" s="41" t="s">
        <v>86</v>
      </c>
      <c r="D7" s="41"/>
      <c r="E7" s="41"/>
      <c r="F7" s="41"/>
      <c r="G7" s="41"/>
      <c r="H7" s="41"/>
      <c r="I7" s="41"/>
      <c r="J7" s="41"/>
      <c r="K7" s="54" t="s">
        <v>146</v>
      </c>
      <c r="L7" s="54"/>
      <c r="M7" s="54"/>
    </row>
    <row r="8" spans="2:13" ht="15.6" x14ac:dyDescent="0.3">
      <c r="B8" s="42" t="s">
        <v>84</v>
      </c>
      <c r="C8" s="42"/>
      <c r="D8" s="36"/>
      <c r="I8" s="20"/>
      <c r="K8" s="57" t="s">
        <v>70</v>
      </c>
      <c r="L8" s="57"/>
      <c r="M8" s="57"/>
    </row>
    <row r="9" spans="2:13" ht="15" customHeight="1" x14ac:dyDescent="0.3">
      <c r="B9" s="42"/>
      <c r="C9" s="42"/>
      <c r="D9" s="44" t="s">
        <v>58</v>
      </c>
      <c r="E9" s="44"/>
      <c r="F9" s="44"/>
      <c r="G9" s="44"/>
      <c r="H9" s="44"/>
      <c r="I9" s="44"/>
      <c r="J9" s="44"/>
      <c r="K9" s="45" t="s">
        <v>9</v>
      </c>
      <c r="L9" s="45"/>
      <c r="M9" s="4">
        <v>44569</v>
      </c>
    </row>
    <row r="10" spans="2:13" ht="15" customHeight="1" x14ac:dyDescent="0.3">
      <c r="D10" s="44"/>
      <c r="E10" s="44"/>
      <c r="F10" s="44"/>
      <c r="G10" s="44"/>
      <c r="H10" s="44"/>
      <c r="I10" s="44"/>
      <c r="J10" s="44"/>
      <c r="K10" s="45"/>
      <c r="L10" s="45"/>
      <c r="M10" s="5">
        <v>0.61805555555555558</v>
      </c>
    </row>
    <row r="11" spans="2:13" ht="28.5" customHeight="1" x14ac:dyDescent="0.3">
      <c r="B11" s="35" t="s">
        <v>0</v>
      </c>
      <c r="C11" s="35" t="s">
        <v>1</v>
      </c>
      <c r="D11" s="1" t="s">
        <v>27</v>
      </c>
      <c r="E11" s="1" t="s">
        <v>2</v>
      </c>
      <c r="F11" s="35" t="s">
        <v>3</v>
      </c>
      <c r="G11" s="1" t="s">
        <v>4</v>
      </c>
      <c r="H11" s="35" t="s">
        <v>5</v>
      </c>
      <c r="I11" s="1" t="s">
        <v>48</v>
      </c>
      <c r="J11" s="1" t="s">
        <v>62</v>
      </c>
      <c r="K11" s="35" t="s">
        <v>49</v>
      </c>
      <c r="L11" s="35" t="s">
        <v>6</v>
      </c>
      <c r="M11" s="35" t="s">
        <v>30</v>
      </c>
    </row>
    <row r="12" spans="2:13" x14ac:dyDescent="0.3">
      <c r="B12" s="13">
        <v>11</v>
      </c>
      <c r="C12" s="14" t="s">
        <v>60</v>
      </c>
      <c r="D12" s="10">
        <v>2013</v>
      </c>
      <c r="E12" s="10" t="s">
        <v>104</v>
      </c>
      <c r="F12" s="10" t="s">
        <v>32</v>
      </c>
      <c r="G12" s="10" t="s">
        <v>8</v>
      </c>
      <c r="H12" s="10" t="s">
        <v>106</v>
      </c>
      <c r="I12" s="10">
        <v>1</v>
      </c>
      <c r="J12" s="10">
        <v>1</v>
      </c>
      <c r="K12" s="10">
        <v>2</v>
      </c>
      <c r="L12" s="10">
        <v>1</v>
      </c>
      <c r="M12" s="14">
        <v>60</v>
      </c>
    </row>
    <row r="13" spans="2:13" x14ac:dyDescent="0.3">
      <c r="B13" s="13">
        <v>22</v>
      </c>
      <c r="C13" s="14" t="s">
        <v>74</v>
      </c>
      <c r="D13" s="10">
        <v>2010</v>
      </c>
      <c r="E13" s="10" t="s">
        <v>101</v>
      </c>
      <c r="F13" s="10" t="s">
        <v>51</v>
      </c>
      <c r="G13" s="10" t="s">
        <v>8</v>
      </c>
      <c r="H13" s="10" t="s">
        <v>17</v>
      </c>
      <c r="I13" s="10">
        <v>4</v>
      </c>
      <c r="J13" s="10">
        <v>2</v>
      </c>
      <c r="K13" s="10">
        <v>6</v>
      </c>
      <c r="L13" s="10">
        <v>2</v>
      </c>
      <c r="M13" s="14">
        <v>43</v>
      </c>
    </row>
    <row r="14" spans="2:13" x14ac:dyDescent="0.3">
      <c r="B14" s="13">
        <v>46</v>
      </c>
      <c r="C14" s="14" t="s">
        <v>33</v>
      </c>
      <c r="D14" s="10">
        <v>2011</v>
      </c>
      <c r="E14" s="10" t="s">
        <v>110</v>
      </c>
      <c r="F14" s="10" t="s">
        <v>34</v>
      </c>
      <c r="G14" s="10" t="s">
        <v>8</v>
      </c>
      <c r="H14" s="10" t="s">
        <v>35</v>
      </c>
      <c r="I14" s="10">
        <v>2</v>
      </c>
      <c r="J14" s="10">
        <v>4</v>
      </c>
      <c r="K14" s="10">
        <v>6</v>
      </c>
      <c r="L14" s="10">
        <v>3</v>
      </c>
      <c r="M14" s="14">
        <v>30</v>
      </c>
    </row>
    <row r="15" spans="2:13" x14ac:dyDescent="0.3">
      <c r="B15" s="13">
        <v>66</v>
      </c>
      <c r="C15" s="14" t="s">
        <v>77</v>
      </c>
      <c r="D15" s="10">
        <v>2013</v>
      </c>
      <c r="E15" s="10" t="s">
        <v>108</v>
      </c>
      <c r="F15" s="10" t="s">
        <v>32</v>
      </c>
      <c r="G15" s="10" t="s">
        <v>8</v>
      </c>
      <c r="H15" s="10" t="s">
        <v>17</v>
      </c>
      <c r="I15" s="10">
        <v>5</v>
      </c>
      <c r="J15" s="10">
        <v>3</v>
      </c>
      <c r="K15" s="10">
        <v>8</v>
      </c>
      <c r="L15" s="10">
        <v>4</v>
      </c>
      <c r="M15" s="14">
        <v>19</v>
      </c>
    </row>
    <row r="16" spans="2:13" x14ac:dyDescent="0.3">
      <c r="B16" s="13">
        <v>14</v>
      </c>
      <c r="C16" s="14" t="s">
        <v>75</v>
      </c>
      <c r="D16" s="10">
        <v>2011</v>
      </c>
      <c r="E16" s="10" t="s">
        <v>99</v>
      </c>
      <c r="F16" s="10" t="s">
        <v>32</v>
      </c>
      <c r="G16" s="10" t="s">
        <v>8</v>
      </c>
      <c r="H16" s="10" t="s">
        <v>19</v>
      </c>
      <c r="I16" s="10">
        <v>3</v>
      </c>
      <c r="J16" s="10">
        <v>5</v>
      </c>
      <c r="K16" s="10">
        <v>8</v>
      </c>
      <c r="L16" s="10">
        <v>5</v>
      </c>
      <c r="M16" s="14">
        <v>10</v>
      </c>
    </row>
    <row r="17" spans="2:13" ht="15" thickBot="1" x14ac:dyDescent="0.35">
      <c r="B17" s="13">
        <v>17</v>
      </c>
      <c r="C17" s="40" t="s">
        <v>46</v>
      </c>
      <c r="D17" s="10">
        <v>2010</v>
      </c>
      <c r="E17" s="10" t="s">
        <v>138</v>
      </c>
      <c r="F17" s="10" t="s">
        <v>32</v>
      </c>
      <c r="G17" s="10" t="s">
        <v>8</v>
      </c>
      <c r="H17" s="10" t="s">
        <v>63</v>
      </c>
      <c r="I17" s="10">
        <v>6</v>
      </c>
      <c r="J17" s="10">
        <v>6</v>
      </c>
      <c r="K17" s="10">
        <v>12</v>
      </c>
      <c r="L17" s="10">
        <v>6</v>
      </c>
      <c r="M17" s="14">
        <v>1</v>
      </c>
    </row>
    <row r="18" spans="2:13" ht="15" thickBot="1" x14ac:dyDescent="0.35">
      <c r="B18" s="7" t="s">
        <v>12</v>
      </c>
      <c r="C18" s="8">
        <v>6</v>
      </c>
      <c r="D18" s="8" t="s">
        <v>147</v>
      </c>
      <c r="E18" s="8"/>
      <c r="F18" s="8"/>
      <c r="G18" s="8"/>
      <c r="H18" s="8"/>
      <c r="I18" s="8"/>
      <c r="J18" s="8"/>
      <c r="K18" s="8"/>
      <c r="L18" s="8"/>
      <c r="M18" s="16">
        <v>60</v>
      </c>
    </row>
    <row r="20" spans="2:13" x14ac:dyDescent="0.3">
      <c r="C20" s="6" t="s">
        <v>13</v>
      </c>
      <c r="E20" s="29" t="s">
        <v>116</v>
      </c>
    </row>
    <row r="21" spans="2:13" x14ac:dyDescent="0.3">
      <c r="E21" s="26" t="s">
        <v>117</v>
      </c>
      <c r="H21" t="s">
        <v>15</v>
      </c>
      <c r="K21" s="29" t="s">
        <v>76</v>
      </c>
    </row>
    <row r="22" spans="2:13" x14ac:dyDescent="0.3">
      <c r="C22" s="6" t="s">
        <v>14</v>
      </c>
      <c r="E22" s="26" t="s">
        <v>118</v>
      </c>
      <c r="K22" s="26" t="s">
        <v>120</v>
      </c>
    </row>
    <row r="23" spans="2:13" x14ac:dyDescent="0.3">
      <c r="E23" s="26" t="s">
        <v>119</v>
      </c>
    </row>
  </sheetData>
  <mergeCells count="12">
    <mergeCell ref="C2:J2"/>
    <mergeCell ref="K2:M3"/>
    <mergeCell ref="C3:J3"/>
    <mergeCell ref="C4:J4"/>
    <mergeCell ref="K4:M5"/>
    <mergeCell ref="C5:J5"/>
    <mergeCell ref="C7:J7"/>
    <mergeCell ref="K7:M7"/>
    <mergeCell ref="B8:C9"/>
    <mergeCell ref="K8:M8"/>
    <mergeCell ref="D9:J10"/>
    <mergeCell ref="K9:L10"/>
  </mergeCells>
  <dataValidations count="1">
    <dataValidation type="list" allowBlank="1" showInputMessage="1" sqref="C12:C17" xr:uid="{0EC22A52-A9D0-40D4-B33C-306DBDBC0EC5}">
      <formula1>#REF!</formula1>
    </dataValidation>
  </dataValidations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A J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o D o Q E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h W V 6 g a F 2 u j D u D b 6 U C / Y A Q A A A P / / A w B Q S w M E F A A C A A g A A A A h A L J 5 Y Z N Q B A A A e 4 8 A A B M A A A B G b 3 J t d W x h c y 9 T Z W N 0 a W 9 u M S 5 t 7 J 3 d S h t B F M f v B d 9 h S G 8 S 2 K b Z m M R K 8 a J I L 7 z p R R V 6 I S L R b K k Y N y X G o k j A j 2 I v F C x U 2 k W 2 p b Z e l / h V U z / i K 5 x 9 h T 5 J z + y q i Y l J N r Z b 6 v A X x O z u z J k z 5 8 w v Z 3 b n z D p j T B Q m c 6 Y Y 8 v 7 q j 7 q 7 u r t m X q b z R k b c C 9 F m z 3 2 y q U x n V A 7 T V i Q k + k X W K H R 3 C f 4 h y 1 l y l q n i v J W X 6 Z i v P Z m b M L L R g d l 8 3 j A L z 3 P 5 q f F c b i o c W R h 5 m p 4 2 + k O 0 T e d U d p a o Q s d j L H u M T j 3 Z o d H i y E D O L H C t U c 2 T L h v n c r t U o j 0 6 o U M 6 E 2 7 Z A / 5 4 7 C x J T Y b T 4 1 k j + j i T G T Q z x t x A L j s 7 b Y b r t d J E i K y a e p q I a U L X x K B Z S C W i w / O v j E i 1 R Y u O W C V u y / 0 9 c 9 b o p 2 B h Z T q v t j e c T 5 s z L 3 L 5 a a 9 B K W E m 3 E 5 b b W G h X o 0 C V x S Z 2 X x a 2 r 1 Y j H R 3 T Z p + F G n l I e u P P f S V e 7 D L P S g 7 q 1 T S e 1 I 3 e + b W d m r w D t t F n o n + e v M h V O u U o i b Y Y j u s j R w i U p 8 N j f t D p 8 6 G Y B N X 2 J B l F n R I J 8 7 G p T E L x l z B r c f C x E U f p H 5 H L K E s w l 6 1 a O S y e N q c 9 1 r Z d l Z o 1 1 l 3 P b M s 6 A v t P H A W + W i f 6 1 W k J 8 / 5 s E I / + H C P F T q T y j S 0 6 Y 7 t i r P I f Z E i S n T E n z f o o K G 1 j 1 T i 8 3 t X 6 q / X N X Z U d 9 1 f 9 x q a e S 8 7 K 8 S F 5 g d u S U / v G i M X a 8 b + N y 5 U 8 s a u 6 9 F D 4 b m K T + 0 6 q 8 5 a 1 b P P j O n c a 8 N z q z v 0 W w w H 7 Z p / 2 3 v m 1 t 5 o 5 Y D b G b 2 Z n Z v b t g 7 i t h Z t R D m e j P 2 N 7 9 l 6 i u P A u D X G V S F B U 3 w p A R C r D b E F i A E x I L 6 z E N N 3 l w r u R i A B W U / o 8 a T C Q N f M i / / F 7 L p a 8 H + d X m + y w i u u G j z 4 V n w T P m R k + c 7 c N + F + n V r H R 2 f K N c K S i g U T 8 S Q l g A S Q K A B J v C a i j N F n 2 q J 3 Q Q W W J C a K I E Z R Y i w Q A 2 J A T N O 7 l m 3 X i 2 U u v x x Y e N G x K g B c F M T F A i 7 A B b g 0 n Y / R p w B D i t 4 L S k C J E n c t W 3 y x x M W W 5 L C j U q D Q 6 H 3 A B t i o i Y 0 F b I A N s G l 3 C 8 O 1 z u m Q z S G z D / e l q I A j T j w G e A C P u v B Y g A f w A J 6 W 8 F y B M 6 a 7 i / 8 B B 5 y 4 D m p A j X L U W K A G 1 I A a H x O 1 q y 1 O N r Y 4 Y Y s T E G m y 6 8 D G r g P s O g A c L b P 5 b W T z I 1 E Z s P h J u w x 7 a Z e R o K B B 3 i W Q U T C R z E Y i G X A B L i 0 T y W w k k o E S U N J Z R o y N j B h g A 2 x 8 b E b e w m Z k P A z D K z j u 9 i s 4 b s z O s Z G d g y i I K N h R n o G N P A N Q A 2 o 6 e / Q d V E p b A r A A F t U W V S 0 s q m J R F b D 4 i y w W I g s i C 2 B p u T 5 k Y X 0 I l I C S t g + 6 b T z o x r w L k P i a d 9 m Y d y G i A J Y O X 7 g p w n E k f 4 I a U N N + c 1 o w s I A T / A 8 u p B 3 8 u 7 S D a z j 3 A G f g D J x V w T k B n I E z c F Y F 5 y R w B s 7 A W R W c U 8 A Z O A N n V X D u B c 7 A G T i r g v N D 4 A y c g b M q O P c B Z + A M n F X B W Y + B Z / A M n u 8 M z 7 8 B A A D / / w M A U E s B A i 0 A F A A G A A g A A A A h A C r d q k D S A A A A N w E A A B M A A A A A A A A A A A A A A A A A A A A A A F t D b 2 5 0 Z W 5 0 X 1 R 5 c G V z X S 5 4 b W x Q S w E C L Q A U A A I A C A A A A C E A o D o Q E 6 w A A A D 2 A A A A E g A A A A A A A A A A A A A A A A A L A w A A Q 2 9 u Z m l n L 1 B h Y 2 t h Z 2 U u e G 1 s U E s B A i 0 A F A A C A A g A A A A h A L J 5 Y Z N Q B A A A e 4 8 A A B M A A A A A A A A A A A A A A A A A 5 w M A A E Z v c m 1 1 b G F z L 1 N l Y 3 R p b 2 4 x L m 1 Q S w U G A A A A A A M A A w D C A A A A a A g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q o A Q A A A A A A y K g B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U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z o w N i 4 x N j A w N j I y W i I v P j x F b n R y e S B U e X B l P S J G a W x s Q 2 9 s d W 1 u V H l w Z X M i I F Z h b H V l P S J z Q U F B Q U F B Q U F B Q U F M I i 8 + P E V u d H J 5 I F R 5 c G U 9 I k Z p b G x D b 2 x 1 b W 5 O Y W 1 l c y I g V m F s d W U 9 I n N b J n F 1 b 3 Q 7 0 Y H R g i 7 i h J Y m c X V v d D s s J n F 1 b 3 Q 7 0 K T Q s N C 8 0 L j Q u 9 C 4 0 Y 8 s I N C Y 0 L z R j y D Q s t C + 0 L T Q u N G C 0 L X Q u 9 G P J n F 1 b 3 Q 7 L C Z x d W 9 0 O + K E l i D Q u 9 C 4 0 Y b Q t d C 9 0 L f Q u N C 4 I C j Q s t C + 0 L Q u K S Z x d W 9 0 O y w m c X V v d D v Q o d G D 0 L H R j N C 1 0 L r R g i D Q o N C k L 9 G A 0 L X Q s 9 C 4 0 L 7 Q v S D Q v 9 G A 0 L 7 Q t t C 4 0 L L Q s N C 9 0 L j R j y Z x d W 9 0 O y w m c X V v d D v Q o d C / 0 L 7 R g N G C L i D Q o N C w 0 L f R g N G P 0 L Q m c X V v d D s s J n F 1 b 3 Q 7 0 J f Q s N G P 0 L L Q u N G C 0 L X Q u 9 G M L 9 G A 0 L X Q s 9 C 4 0 L 7 Q v S D Q t 9 C w 0 Y / Q s t C 4 0 Y L Q t d C 7 0 Y 8 m c X V v d D s s J n F 1 b 3 Q 7 4 o S W I N C 7 0 L j R h t C 1 0 L 3 Q t 9 C 4 0 L g m c X V v d D s s J n F 1 b 3 Q 7 0 J P Q v t C 0 I C D R g N C + 0 L b Q t N C 1 0 L 3 Q u N G P J n F 1 b 3 Q 7 L C Z x d W 9 0 O 9 C Y 0 L 3 Q t N C 1 0 L r R g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y Y W M y M z g x Z S 1 h Y j A w L T R m O D I t O T g 5 N S 0 4 M 2 V k O W E 0 Y z Y 5 Z m E i L z 4 8 R W 5 0 c n k g V H l w Z T 0 i U X V l c n l J R C I g V m F s d W U 9 I n M 0 M j A w Y T A 5 M y 0 0 Y T F l L T Q 2 N D Q t Y T I w Z C 1 k O D l j M D c 3 N j d h N W Q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z L d C c 0 L j Q v d C 4 K N C a K S 9 B d X R v U m V t b 3 Z l Z E N v b H V t b n M x L n v R g d G C L u K E l i w w f S Z x d W 9 0 O y w m c X V v d D t T Z W N 0 a W 9 u M S / Q l D M t 0 J z Q u N C 9 0 L g o 0 J o p L 0 F 1 d G 9 S Z W 1 v d m V k Q 2 9 s d W 1 u c z E u e 9 C k 0 L D Q v N C 4 0 L v Q u N G P L C D Q m N C 8 0 Y 8 g 0 L L Q v t C 0 0 L j R g t C 1 0 L v R j y w x f S Z x d W 9 0 O y w m c X V v d D t T Z W N 0 a W 9 u M S / Q l D M t 0 J z Q u N C 9 0 L g o 0 J o p L 0 F 1 d G 9 S Z W 1 v d m V k Q 2 9 s d W 1 u c z E u e + K E l i D Q u 9 C 4 0 Y b Q t d C 9 0 L f Q u N C 4 I C j Q s t C + 0 L Q u K S w y f S Z x d W 9 0 O y w m c X V v d D t T Z W N 0 a W 9 u M S / Q l D M t 0 J z Q u N C 9 0 L g o 0 J o p L 0 F 1 d G 9 S Z W 1 v d m V k Q 2 9 s d W 1 u c z E u e 9 C h 0 Y P Q s d G M 0 L X Q u t G C I N C g 0 K Q v 0 Y D Q t d C z 0 L j Q v t C 9 I N C / 0 Y D Q v t C 2 0 L j Q s t C w 0 L 3 Q u N G P L D N 9 J n F 1 b 3 Q 7 L C Z x d W 9 0 O 1 N l Y 3 R p b 2 4 x L 9 C U M y 3 Q n N C 4 0 L 3 Q u C j Q m i k v Q X V 0 b 1 J l b W 9 2 Z W R D b 2 x 1 b W 5 z M S 5 7 0 K H Q v 9 C + 0 Y D R g i 4 g 0 K D Q s N C 3 0 Y D R j 9 C 0 L D R 9 J n F 1 b 3 Q 7 L C Z x d W 9 0 O 1 N l Y 3 R p b 2 4 x L 9 C U M y 3 Q n N C 4 0 L 3 Q u C j Q m i k v Q X V 0 b 1 J l b W 9 2 Z W R D b 2 x 1 b W 5 z M S 5 7 0 J f Q s N G P 0 L L Q u N G C 0 L X Q u 9 G M L 9 G A 0 L X Q s 9 C 4 0 L 7 Q v S D Q t 9 C w 0 Y / Q s t C 4 0 Y L Q t d C 7 0 Y 8 s N X 0 m c X V v d D s s J n F 1 b 3 Q 7 U 2 V j d G l v b j E v 0 J Q z L d C c 0 L j Q v d C 4 K N C a K S 9 B d X R v U m V t b 3 Z l Z E N v b H V t b n M x L n v i h J Y g 0 L v Q u N G G 0 L X Q v d C 3 0 L j Q u C w 2 f S Z x d W 9 0 O y w m c X V v d D t T Z W N 0 a W 9 u M S / Q l D M t 0 J z Q u N C 9 0 L g o 0 J o p L 0 F 1 d G 9 S Z W 1 v d m V k Q 2 9 s d W 1 u c z E u e 9 C T 0 L 7 Q t C A g 0 Y D Q v t C 2 0 L T Q t d C 9 0 L j R j y w 3 f S Z x d W 9 0 O y w m c X V v d D t T Z W N 0 a W 9 u M S / Q l D M t 0 J z Q u N C 9 0 L g o 0 J o p L 0 F 1 d G 9 S Z W 1 v d m V k Q 2 9 s d W 1 u c z E u e 9 C Y 0 L 3 Q t N C 1 0 L r R g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/ Q l D M t 0 J z Q u N C 9 0 L g o 0 J o p L 0 F 1 d G 9 S Z W 1 v d m V k Q 2 9 s d W 1 u c z E u e 9 G B 0 Y I u 4 o S W L D B 9 J n F 1 b 3 Q 7 L C Z x d W 9 0 O 1 N l Y 3 R p b 2 4 x L 9 C U M y 3 Q n N C 4 0 L 3 Q u C j Q m i k v Q X V 0 b 1 J l b W 9 2 Z W R D b 2 x 1 b W 5 z M S 5 7 0 K T Q s N C 8 0 L j Q u 9 C 4 0 Y 8 s I N C Y 0 L z R j y D Q s t C + 0 L T Q u N G C 0 L X Q u 9 G P L D F 9 J n F 1 b 3 Q 7 L C Z x d W 9 0 O 1 N l Y 3 R p b 2 4 x L 9 C U M y 3 Q n N C 4 0 L 3 Q u C j Q m i k v Q X V 0 b 1 J l b W 9 2 Z W R D b 2 x 1 b W 5 z M S 5 7 4 o S W I N C 7 0 L j R h t C 1 0 L 3 Q t 9 C 4 0 L g g K N C y 0 L 7 Q t C 4 p L D J 9 J n F 1 b 3 Q 7 L C Z x d W 9 0 O 1 N l Y 3 R p b 2 4 x L 9 C U M y 3 Q n N C 4 0 L 3 Q u C j Q m i k v Q X V 0 b 1 J l b W 9 2 Z W R D b 2 x 1 b W 5 z M S 5 7 0 K H R g 9 C x 0 Y z Q t d C 6 0 Y I g 0 K D Q p C / R g N C 1 0 L P Q u N C + 0 L 0 g 0 L / R g N C + 0 L b Q u N C y 0 L D Q v d C 4 0 Y 8 s M 3 0 m c X V v d D s s J n F 1 b 3 Q 7 U 2 V j d G l v b j E v 0 J Q z L d C c 0 L j Q v d C 4 K N C a K S 9 B d X R v U m V t b 3 Z l Z E N v b H V t b n M x L n v Q o d C / 0 L 7 R g N G C L i D Q o N C w 0 L f R g N G P 0 L Q s N H 0 m c X V v d D s s J n F 1 b 3 Q 7 U 2 V j d G l v b j E v 0 J Q z L d C c 0 L j Q v d C 4 K N C a K S 9 B d X R v U m V t b 3 Z l Z E N v b H V t b n M x L n v Q l 9 C w 0 Y / Q s t C 4 0 Y L Q t d C 7 0 Y w v 0 Y D Q t d C z 0 L j Q v t C 9 I N C 3 0 L D R j 9 C y 0 L j R g t C 1 0 L v R j y w 1 f S Z x d W 9 0 O y w m c X V v d D t T Z W N 0 a W 9 u M S / Q l D M t 0 J z Q u N C 9 0 L g o 0 J o p L 0 F 1 d G 9 S Z W 1 v d m V k Q 2 9 s d W 1 u c z E u e + K E l i D Q u 9 C 4 0 Y b Q t d C 9 0 L f Q u N C 4 L D Z 9 J n F 1 b 3 Q 7 L C Z x d W 9 0 O 1 N l Y 3 R p b 2 4 x L 9 C U M y 3 Q n N C 4 0 L 3 Q u C j Q m i k v Q X V 0 b 1 J l b W 9 2 Z W R D b 2 x 1 b W 5 z M S 5 7 0 J P Q v t C 0 I C D R g N C + 0 L b Q t N C 1 0 L 3 Q u N G P L D d 9 J n F 1 b 3 Q 7 L C Z x d W 9 0 O 1 N l Y 3 R p b 2 4 x L 9 C U M y 3 Q n N C 4 0 L 3 Q u C j Q m i k v Q X V 0 b 1 J l b W 9 2 Z W R D b 2 x 1 b W 5 z M S 5 7 0 J j Q v d C 0 0 L X Q u t G B L D h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5 L j g x M T Q 4 N j l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m F j M j M 4 M W U t Y W I w M C 0 0 Z j g y L T k 4 O T U t O D N l Z D l h N G M 2 O W Z h I i 8 + P E V u d H J 5 I F R 5 c G U 9 I l F 1 Z X J 5 S U Q i I F Z h b H V l P S J z Z D U x N z Z l Z T I t Y j c y Y y 0 0 Y 2 Q 5 L W J h Y m I t O W U y Y W Y 1 N 2 V h M z d k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3 Q n N C 4 0 L 3 Q u C j Q m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3 Q n N C 4 0 L 3 Q u C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T I 1 M C g l R D A l O U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S 0 z M F Q w N z o 1 M z o w N S 4 5 O T I w M T c x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5 O G F l M z J l Y S 1 k N m V i L T Q 5 Y W M t O G M 2 N y 1 h O W I 1 M m Q y M T E 1 N D g i L z 4 8 R W 5 0 c n k g V H l w Z T 0 i U X V l c n l J R C I g V m F s d W U 9 I n M z O T g w M W U 1 Z C 0 x N G Y z L T R j Y 2 M t Y m M 0 M y 1 m N G M 4 Z j N i Y T d i O D A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z L T I 1 M C j Q m i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0 y N T A o 0 J o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y 0 y N T A o J U Q w J T k 4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E t M z B U M D c 6 N T M 6 M T E u O T g 3 M D Y 3 O F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O T h h Z T M y Z W E t Z D Z l Y i 0 0 O W F j L T h j N j c t Y T l i N T J k M j E x N T Q 4 I i 8 + P E V u d H J 5 I F R 5 c G U 9 I l F 1 Z X J 5 S U Q i I F Z h b H V l P S J z N G Q y Z j c 5 Z m E t Z D h j M y 0 0 M m Z j L T h m N z E t Z m N i Z D g 1 Y z V i Z T A x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0 y N T A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M j U w K N C Y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U F F J U Q w J U J E J U Q w J U I 4 J U Q w J U J F J U Q x J T g w K C V E M C U 5 Q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y O j Q x L j g w N T c 3 O T B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D E 1 Y 2 Q y N D A t Y 2 I 0 M i 0 0 Y z B h L T g z M j A t N z Z j O G U 0 O G Y 3 N W Y 1 I i 8 + P E V u d H J 5 I F R 5 c G U 9 I l F 1 Z X J 5 S U Q i I F Z h b H V l P S J z Z W I 4 M G Y x N T A t Z m F i Y y 0 0 M G E 0 L T k z M 2 Y t N T Y 2 M D U w N z Y w N W E 3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3 Q r t C 9 0 L j Q v t G A K N C a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u 0 L 3 Q u N C + 0 Y A o 0 J o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B f J U Q w J T l F J U Q w J T l B J U Q w J T k w K C V E M C U 5 Q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y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A 3 L j M 1 N D c y M j R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R l M G I y O W V k L T N m O D I t N D A w Y S 1 h N m V l L W Q 4 M T Y 5 M z l i M D R k Y y I v P j x F b n R y e S B U e X B l P S J R d W V y e U l E I i B W Y W x 1 Z T 0 i c z B m Y j N k Y j F j L W U y Y T A t N D g 4 M S 0 5 M G E 2 L W M w N T Y 2 Y z Q 0 O G N j Z i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I t 0 K 7 Q v d C 4 0 L 7 R g F / Q n t C a 0 J A o 0 J o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I t 0 K 7 Q v d C 4 0 L 7 R g F / Q n t C a 0 J A o 0 J o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B f J U Q w J T l F J U Q w J T l B J U Q w J T k w K C V E M C U 5 O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y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E 0 L j Q z N D k w O D B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R l M G I y O W V k L T N m O D I t N D A w Y S 1 h N m V l L W Q 4 M T Y 5 M z l i M D R k Y y I v P j x F b n R y e S B U e X B l P S J R d W V y e U l E I i B W Y W x 1 Z T 0 i c z A z Z j Z h N j Q 0 L T Y w Y z k t N D l i M C 1 h Y j h j L T c z O D J j Z m R k O D J i M y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I t 0 K 7 Q v d C 4 0 L 7 R g F / Q n t C a 0 J A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I t 0 K 7 Q v d C 4 0 L 7 R g F / Q n t C a 0 J A o 0 J g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y 0 l R D A l Q T E l R D A l Q k Y l R D E l O D A l R D A l Q j g l R D A l Q k Q l R D E l O D I o J U Q w J T l B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E t M z B U M D c 6 N T M 6 M D g u N j A w N j Y 3 M V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j k z Y j E 1 Y T k t Z T I y Y y 0 0 N D V j L T g y Z G I t M G E 4 N D Z h O T d l Z T J j I i 8 + P E V u d H J 5 I F R 5 c G U 9 I l F 1 Z X J 5 S U Q i I F Z h b H V l P S J z N z J h Y T Y z Z j Q t O D l h N C 0 0 N G Z h L W I 1 N m E t N j g x Z j Y w M T g 4 Y 2 M z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3 Q o d C / 0 Y D Q u N C 9 0 Y I o 0 J o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0 K H Q v 9 G A 0 L j Q v d G C K N C a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U E x J U Q w J U J G J U Q x J T g w J U Q w J U I 4 J U Q w J U J E J U Q x J T g y K C V E M C U 5 O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y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E 0 L j U w M z U 1 M D F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I 5 M 2 I x N W E 5 L W U y M m M t N D Q 1 Y y 0 4 M m R i L T B h O D Q 2 Y T k 3 Z W U y Y y I v P j x F b n R y e S B U e X B l P S J R d W V y e U l E I i B W Y W x 1 Z T 0 i c 2 N j O W R j N T g 2 L T M 0 O G I t N D B j Y y 0 5 N W M x L W Z k M W N m N D M w N D E 1 Y i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K H Q v 9 G A 0 L j Q v d G C K N C Y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h 0 L / R g N C 4 0 L 3 R g i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y J U Q w J T l E K C V E M C U 5 Q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y O j Q y L j E y M T k z N T N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O T c 2 Z j h m Y W E t Y z k 2 M y 0 0 Z T Z h L T k z Z D A t Y z E 1 M j c 5 N D Z j M z I 2 I i 8 + P E V u d H J 5 I F R 5 c G U 9 I l F 1 Z X J 5 S U Q i I F Z h b H V l P S J z N W Y y O D g x N W Q t M G Q 4 N C 0 0 Y z E 3 L T h h M T U t N T E 5 M 2 Q z O G Y x Y j A y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t C d K N C a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y 0 J 0 o 0 J o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i 0 l R D A l O U E l R D A l Q k I l R D A l Q j A l R D E l O D E l R D E l O D E l R D A l Q j g l R D A l Q k E l R D A l Q j A o J U Q w J T l B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E x L j g 1 N z Y 2 N z R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R h Z W J m Y W F l L W N j Z j Y t N D I 1 N C 1 i N m I 5 L T V h Y m F k M z I w N 2 U 4 N C I v P j x F b n R y e S B U e X B l P S J R d W V y e U l E I i B W Y W x 1 Z T 0 i c z R h N j N i Z m F k L T J h Y T U t N G Z k N S 0 5 N z Z m L W Y y Y 2 U x O T R h M D Y 3 O S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I t 0 J r Q u 9 C w 0 Y H R g d C 4 0 L r Q s C j Q m i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i 3 Q m t C 7 0 L D R g d G B 0 L j Q u t C w K N C a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I t J U Q w J T l B J U Q w J U J C J U Q w J U I w J U Q x J T g x J U Q x J T g x J U Q w J U I 4 J U Q w J U J B J U Q w J U I w K C V E M C U 5 O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S 0 z M F Q w N z o 1 M z o x N i 4 2 M z Y 3 O D M 1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0 Y W V i Z m F h Z S 1 j Y 2 Y 2 L T Q y N T Q t Y j Z i O S 0 1 Y W J h Z D M y M D d l O D Q i L z 4 8 R W 5 0 c n k g V H l w Z T 0 i U X V l c n l J R C I g V m F s d W U 9 I n N m Y T c 2 Y m N m M S 1 h Z G M w L T Q 5 Y T Q t Y m Y 1 M y 0 5 Z W F k O T I 4 N D V k O T I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y L d C a 0 L v Q s N G B 0 Y H Q u N C 6 0 L A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I t 0 J r Q u 9 C w 0 Y H R g d C 4 0 L r Q s C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S V E M C V B M S V E M S U 4 M y V E M C V C R i V E M C V C N S V E M S U 4 M C V E M C V C M S V E M C V C M C V E M C V C M y V E M C V C M y V E M C V C O C g l R D A l O U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S 0 z M F Q w N z o 1 M z o x M S 4 4 O T E 3 O D U 3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5 N D g 5 Y T J m Y i 1 h N j E 3 L T Q z N z Q t Y m Q 0 N S 0 5 Y T k 4 M D E 3 M z Y 0 N z Q i L z 4 8 R W 5 0 c n k g V H l w Z T 0 i U X V l c n l J R C I g V m F s d W U 9 I n N h Y 2 I 2 Z D g w Y S 0 x N G I 3 L T Q x M D c t Y W Q w N C 0 z Y z E 0 M W Y z Y j Q w Z m Y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z L d C h 0 Y P Q v 9 C 1 0 Y D Q s d C w 0 L P Q s 9 C 4 K N C a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h 0 Y P Q v 9 C 1 0 Y D Q s d C w 0 L P Q s 9 C 4 K N C a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U E x J U Q x J T g z J U Q w J U J G J U Q w J U I 1 J U Q x J T g w J U Q w J U I x J U Q w J U I w J U Q w J U I z J U Q w J U I z J U Q w J U I 4 K C V E M C U 5 O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E 2 L j Y 2 O T c w M D J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k 0 O D l h M m Z i L W E 2 M T c t N D M 3 N C 1 i Z D Q 1 L T l h O T g w M T c z N j Q 3 N C I v P j x F b n R y e S B U e X B l P S J R d W V y e U l E I i B W Y W x 1 Z T 0 i c 2 V m M T k 2 O D R i L W R m N T Q t N D J k Y S 1 i M T M 4 L W V j O G Q 0 N j l i M T k 0 N i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K H R g 9 C / 0 L X R g N C x 0 L D Q s 9 C z 0 L g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0 K H R g 9 C / 0 L X R g N C x 0 L D Q s 9 C z 0 L g o 0 J g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y 0 2 M D A o J U Q w J T l B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E t M z B U M D c 6 N T M 6 M D Y u M D M y M T A w M V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D J l M 2 E z M G M t M j k z M y 0 0 N W V i L W I y N j M t Z m Z j Y T U 1 M z A w Z m M 0 I i 8 + P E V u d H J 5 I F R 5 c G U 9 I l F 1 Z X J 5 S U Q i I F Z h b H V l P S J z N W U 4 O D M 5 M W Y t Z j F h O S 0 0 N D h h L W E 5 O T c t Z j A 4 Z D R l O G R i Y j I z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0 2 M D A o 0 J o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N j A w K N C a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K C V E M C U 5 Q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A 4 L j U 1 M z g 4 N j V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E 1 Z j F k Z G R m L W U w M D M t N D B m M i 1 i N j Z i L W M 0 Y 2 V k N m I 0 M j B k M i I v P j x F b n R y e S B U e X B l P S J R d W V y e U l E I i B W Y W x 1 Z T 0 i c z c y N z Y 3 N j U 0 L W Y 2 N z k t N D A 4 Y S 0 5 N D J i L W I w N W U 2 Y m Z h N G J k Y S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I t 0 K 7 Q v d C 4 0 L 7 R g C j Q m i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i 3 Q r t C 9 0 L j Q v t G A K N C a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Q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5 L j Y 2 M D c 2 M z l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m F j M j M 4 M W U t Y W I w M C 0 0 Z j g y L T k 4 O T U t O D N l Z D l h N G M 2 O W Z h I i 8 + P E V u d H J 5 I F R 5 c G U 9 I l F 1 Z X J 5 S U Q i I F Z h b H V l P S J z N W U y Z W E z Z m I t Y z I 1 Y i 0 0 M z U 3 L W I x N z U t O G E w N z E 4 Z T N k M 2 I 4 I i 8 + P E V u d H J 5 I F R 5 c G U 9 I l J l Y 2 9 2 Z X J 5 V G F y Z 2 V 0 Q 2 9 s d W 1 u I i B W Y W x 1 Z T 0 i b D Q i L z 4 8 R W 5 0 c n k g V H l w Z T 0 i U m V j b 3 Z l c n l U Y X J n Z X R S b 3 c i I F Z h b H V l P S J s M T U i L z 4 8 R W 5 0 c n k g V H l w Z T 0 i U m V j b 3 Z l c n l U Y X J n Z X R T a G V l d C I g V m F s d W U 9 I n P Q n N C V 0 J T Q l N C e 0 J 9 f 0 J / Q l d C g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3 Q n N C 4 0 L 3 Q u C j Q n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3 Q n N C 4 0 L 3 Q u C j Q n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T I 1 M C g l R D A l O U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j o 0 O S 4 1 N z Q x M T Y 3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k 4 Y W U z M m V h L W Q 2 Z W I t N D l h Y y 0 4 Y z Y 3 L W E 5 Y j U y Z D I x M T U 0 O C I v P j x F b n R y e S B U e X B l P S J R d W V y e U l E I i B W Y W x 1 Z T 0 i c z E 4 Z m E z Y j M 5 L T J i Z m U t N D E 1 N y 1 h M 2 I y L T M x N m E 5 M j Y x Z j R m M C I v P j x F b n R y e S B U e X B l P S J S Z W N v d m V y e V R h c m d l d E N v b H V t b i I g V m F s d W U 9 I m w 1 I i 8 + P E V u d H J 5 I F R 5 c G U 9 I l J l Y 2 9 2 Z X J 5 V G F y Z 2 V 0 U m 9 3 I i B W Y W x 1 Z T 0 i b D E 1 I i 8 + P E V u d H J 5 I F R 5 c G U 9 I l J l Y 2 9 2 Z X J 5 V G F y Z 2 V 0 U 2 h l Z X Q i I F Z h b H V l P S J z 0 J z Q l d C U 0 J T Q n t C f X 9 C f 0 J X Q o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M j U w K N C c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T I 1 M C j Q n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S V E M C V B R S V E M C V C R C V E M C V C O C V E M C V C R S V E M S U 4 M C g l R D A l O U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j o 0 O S 4 0 M D Q 4 N z Q y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A x N W N k M j Q w L W N i N D I t N G M w Y S 0 4 M z I w L T c 2 Y z h l N D h m N z V m N S I v P j x F b n R y e S B U e X B l P S J R d W V y e U l E I i B W Y W x 1 Z T 0 i c z g z N W Q 4 Y z U y L T g 3 N z M t N D h m N S 1 i Z m V l L T M 2 Y z g 1 Z m Q 4 M m Y 2 O S I v P j x F b n R y e S B U e X B l P S J S Z W N v d m V y e V R h c m d l d E N v b H V t b i I g V m F s d W U 9 I m w 3 I i 8 + P E V u d H J 5 I F R 5 c G U 9 I l J l Y 2 9 2 Z X J 5 V G F y Z 2 V 0 U m 9 3 I i B W Y W x 1 Z T 0 i b D E 1 I i 8 + P E V u d H J 5 I F R 5 c G U 9 I l J l Y 2 9 2 Z X J 5 V G F y Z 2 V 0 U 2 h l Z X Q i I F Z h b H V l P S J z 0 J z Q l d C U 0 J T Q n t C f X 9 C f 0 J X Q o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K 7 Q v d C 4 0 L 7 R g C j Q n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3 Q r t C 9 0 L j Q v t G A K N C c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K C V E M C U 5 R S V E M C U 5 Q S V E M C U 5 M C k o J U Q w J T l D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j V U M T Y 6 N D I 6 N D k u M z I w M j Q x M F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1 d h a X R p b m d G b 3 J F e G N l b F J l Z n J l c 2 g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k Z T B i M j l l Z C 0 z Z j g y L T Q w M G E t Y T Z l Z S 1 k O D E 2 O T M 5 Y j A 0 Z G M i L z 4 8 R W 5 0 c n k g V H l w Z T 0 i U X V l c n l J R C I g V m F s d W U 9 I n M 4 N j c 1 N G N m M S 0 5 O G F l L T Q 1 O D A t Y j I 4 M i 0 1 Z j F j Y T Q w Y z h i Z j U i L z 4 8 R W 5 0 c n k g V H l w Z T 0 i U m V j b 3 Z l c n l U Y X J n Z X R D b 2 x 1 b W 4 i I F Z h b H V l P S J s M T c i L z 4 8 R W 5 0 c n k g V H l w Z T 0 i U m V j b 3 Z l c n l U Y X J n Z X R S b 3 c i I F Z h b H V l P S J s M T U i L z 4 8 R W 5 0 c n k g V H l w Z T 0 i U m V j b 3 Z l c n l U Y X J n Z X R T a G V l d C I g V m F s d W U 9 I n P Q n N C V 0 J T Q l N C e 0 J 9 f 0 J / Q l d C g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i 3 Q r t C 9 0 L j Q v t G A K N C e 0 J r Q k C k o 0 J w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I t 0 K 7 Q v d C 4 0 L 7 R g C j Q n t C a 0 J A p K N C c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U E x J U Q w J U J G J U Q x J T g w J U Q w J U I 4 J U Q w J U J E J U Q x J T g y K C V E M C U 5 Q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5 L j I z N T Y y M j V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j k z Y j E 1 Y T k t Z T I y Y y 0 0 N D V j L T g y Z G I t M G E 4 N D Z h O T d l Z T J j I i 8 + P E V u d H J 5 I F R 5 c G U 9 I l F 1 Z X J 5 S U Q i I F Z h b H V l P S J z N D I 1 Y j U 2 N T Q t N D k 0 N C 0 0 O D A x L W I 3 Z j Q t Z W Q w Z m R k Y T I 1 N j E 0 I i 8 + P E V u d H J 5 I F R 5 c G U 9 I l J l Y 2 9 2 Z X J 5 V G F y Z 2 V 0 Q 2 9 s d W 1 u I i B W Y W x 1 Z T 0 i b D E 4 I i 8 + P E V u d H J 5 I F R 5 c G U 9 I l J l Y 2 9 2 Z X J 5 V G F y Z 2 V 0 U m 9 3 I i B W Y W x 1 Z T 0 i b D E 1 I i 8 + P E V u d H J 5 I F R 5 c G U 9 I l J l Y 2 9 2 Z X J 5 V G F y Z 2 V 0 U 2 h l Z X Q i I F Z h b H V l P S J z 0 J z Q l d C U 0 J T Q n t C f X 9 C f 0 J X Q o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K H Q v 9 G A 0 L j Q v d G C K N C c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h 0 L / R g N C 4 0 L 3 R g i j Q n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y J U Q w J T l E K C V E M C U 5 Q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5 L j E 1 M T A w M j Z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O T c 2 Z j h m Y W E t Y z k 2 M y 0 0 Z T Z h L T k z Z D A t Y z E 1 M j c 5 N D Z j M z I 2 I i 8 + P E V u d H J 5 I F R 5 c G U 9 I l F 1 Z X J 5 S U Q i I F Z h b H V l P S J z N 2 Q 4 M D B l Y W E t O G V j M C 0 0 N z c 5 L T h h Z T k t Z j I 4 Z D Q w N m Q 3 Z W Q 2 I i 8 + P E V u d H J 5 I F R 5 c G U 9 I l J l Y 2 9 2 Z X J 5 V G F y Z 2 V 0 Q 2 9 s d W 1 u I i B W Y W x 1 Z T 0 i b D I w I i 8 + P E V u d H J 5 I F R 5 c G U 9 I l J l Y 2 9 2 Z X J 5 V G F y Z 2 V 0 U m 9 3 I i B W Y W x 1 Z T 0 i b D E 1 I i 8 + P E V u d H J 5 I F R 5 c G U 9 I l J l Y 2 9 2 Z X J 5 V G F y Z 2 V 0 U 2 h l Z X Q i I F Z h b H V l P S J z 0 J z Q l d C U 0 J T Q n t C f X 9 C f 0 J X Q o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L Q n S j Q n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t C d K N C c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I t J U Q w J T l B J U Q w J U J C J U Q w J U I w J U Q x J T g x J U Q x J T g x J U Q w J U I 4 J U Q w J U J B J U Q w J U I w K C V E M C U 5 Q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5 L j A 1 M D c 2 M T d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N G F l Y m Z h Y W U t Y 2 N m N i 0 0 M j U 0 L W I 2 Y j k t N W F i Y W Q z M j A 3 Z T g 0 I i 8 + P E V u d H J 5 I F R 5 c G U 9 I l F 1 Z X J 5 S U Q i I F Z h b H V l P S J z N T c 5 N z Y 3 O W I t N T R k Y i 0 0 N D N j L W I z M T I t M T E z Y j B k N W U 4 M G E 5 I i 8 + P E V u d H J 5 I F R 5 c G U 9 I l J l Y 2 9 2 Z X J 5 V G F y Z 2 V 0 Q 2 9 s d W 1 u I i B W Y W x 1 Z T 0 i b D I x I i 8 + P E V u d H J 5 I F R 5 c G U 9 I l J l Y 2 9 2 Z X J 5 V G F y Z 2 V 0 U m 9 3 I i B W Y W x 1 Z T 0 i b D E 1 I i 8 + P E V u d H J 5 I F R 5 c G U 9 I l J l Y 2 9 2 Z X J 5 V G F y Z 2 V 0 U 2 h l Z X Q i I F Z h b H V l P S J z 0 J z Q l d C U 0 J T Q n t C f X 9 C f 0 J X Q o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I t 0 J r Q u 9 C w 0 Y H R g d C 4 0 L r Q s C j Q n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i 3 Q m t C 7 0 L D R g d G B 0 L j Q u t C w K N C c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N j A w K C V E M C U 5 O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E y L j A y O D Q 1 N j d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A y Z T N h M z B j L T I 5 M z M t N D V l Y i 1 i M j Y z L W Z m Y 2 E 1 N T M w M G Z j N C I v P j x F b n R y e S B U e X B l P S J R d W V y e U l E I i B W Y W x 1 Z T 0 i c z N m M j c 1 M T Y 0 L W Z i M z k t N D J l M y 0 4 Z D k 4 L T g 3 M W Y 4 Z T N k O T Q 2 Y S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N j A w K N C Y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T Y w M C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T Y w M C g l R D A l O U M p P C 9 J d G V t U G F 0 a D 4 8 L 0 l 0 Z W 1 M b 2 N h d G l v b j 4 8 U 3 R h Y m x l R W 5 0 c m l l c z 4 8 R W 5 0 c n k g V H l w Z T 0 i Q W R k Z W R U b 0 R h d G F N b 2 R l b C I g V m F s d W U 9 I m w x I i 8 + P E V u d H J 5 I F R 5 c G U 9 I k J 1 Z m Z l c k 5 l e H R S Z W Z y Z X N o I i B W Y W x 1 Z T 0 i b D E i L z 4 8 R W 5 0 c n k g V H l w Z T 0 i R m l s b E N v d W 5 0 I i B W Y W x 1 Z T 0 i b D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S 0 z M F Q w N z o 1 M j o 0 N i 4 2 O D k y M z c y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x I i 8 + P E V u d H J 5 I F R 5 c G U 9 I k l z U H J p d m F 0 Z S I g V m F s d W U 9 I m w w I i 8 + P E V u d H J 5 I F R 5 c G U 9 I l F 1 Z X J 5 R 3 J v d X B J R C I g V m F s d W U 9 I n M w M m U z Y T M w Y y 0 y O T M z L T Q 1 Z W I t Y j I 2 M y 1 m Z m N h N T U z M D B m Y z Q i L z 4 8 R W 5 0 c n k g V H l w Z T 0 i U X V l c n l J R C I g V m F s d W U 9 I n M 0 O W J k Y W Y x M y 0 x N D J h L T R j N T I t O D c y M C 0 3 N G U 2 Z D N h M D J l M D c i L z 4 8 R W 5 0 c n k g V H l w Z T 0 i U m V j b 3 Z l c n l U Y X J n Z X R D b 2 x 1 b W 4 i I F Z h b H V l P S J s M j U i L z 4 8 R W 5 0 c n k g V H l w Z T 0 i U m V j b 3 Z l c n l U Y X J n Z X R S b 3 c i I F Z h b H V l P S J s M T Y i L z 4 8 R W 5 0 c n k g V H l w Z T 0 i U m V j b 3 Z l c n l U Y X J n Z X R T a G V l d C I g V m F s d W U 9 I n P Q n N C V 0 J T Q l N C e 0 J 9 f 0 J / Q l d C g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0 2 M D A o 0 J w p L 9 C Y 0 L f Q v N C 1 0 L 3 Q t d C 9 0 L 3 R i 9 C 5 I N G C 0 L j Q v y 5 7 0 K T Q s N C 8 0 L j Q u 9 C 4 0 Y 8 s I N C Y 0 L z R j y D Q s t C + 0 L T Q u N G C 0 L X Q u 9 G P L D F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0 2 M D A o 0 J w p L 9 C Y 0 L f Q v N C 1 0 L 3 Q t d C 9 0 L 3 R i 9 C 5 I N G C 0 L j Q v y 5 7 0 K T Q s N C 8 0 L j Q u 9 C 4 0 Y 8 s I N C Y 0 L z R j y D Q s t C + 0 L T Q u N G C 0 L X Q u 9 G P L D F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S V E M C V B R S V E M C V C R C V E M C V C O C V E M C V C R S V E M S U 4 M C g l R D A l O T g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S 0 z M F Q w N z o 1 M j o 0 M i 4 2 O D I 4 M j E 5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A x N W N k M j Q w L W N i N D I t N G M w Y S 0 4 M z I w L T c 2 Y z h l N D h m N z V m N S I v P j x F b n R y e S B U e X B l P S J R d W V y e U l E I i B W Y W x 1 Z T 0 i c 2 M w N D J l M D I w L W M 2 O W U t N G Y 2 O C 1 i M G M w L T I y N 2 Z h M G N i M 2 E 1 N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K 7 Q v d C 4 0 L 7 R g C j Q m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3 Q r t C 9 0 L j Q v t G A K N C Y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I l R D A l O U Q o J U Q w J T k 4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E t M z B U M D c 6 N T I 6 N D M u M T U 5 N T k z N F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1 d h a X R p b m d G b 3 J F e G N l b F J l Z n J l c 2 g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5 N z Z m O G Z h Y S 1 j O T Y z L T R l N m E t O T N k M C 1 j M T U y N z k 0 N m M z M j Y i L z 4 8 R W 5 0 c n k g V H l w Z T 0 i U X V l c n l J R C I g V m F s d W U 9 I n N i M T V m Y j c z M S 0 4 Y z J h L T R k N D I t O T g y O S 0 3 Y 2 N h N T E y M 2 M 3 Y 2 E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y 0 J 0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L Q n S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S V E M C V B M S V E M S U 4 M y V E M C V C R i V E M C V C N S V E M S U 4 M C V E M C V C M S V E M C V C M C V E M C V C M y V E M C V C M y V E M C V C O C g l R D A l O U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j o 0 O C 4 5 O D g y O D M x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k 0 O D l h M m Z i L W E 2 M T c t N D M 3 N C 1 i Z D Q 1 L T l h O T g w M T c z N j Q 3 N C I v P j x F b n R y e S B U e X B l P S J R d W V y e U l E I i B W Y W x 1 Z T 0 i c z Z j N D U 5 Z m M 5 L T Z i M j Q t N D g 1 O S 0 4 Y W Z l L W I 2 N m M 3 O G M y M W V h M S I v P j x F b n R y e S B U e X B l P S J S Z W N v d m V y e V R h c m d l d E N v b H V t b i I g V m F s d W U 9 I m w y M i I v P j x F b n R y e S B U e X B l P S J S Z W N v d m V y e V R h c m d l d F J v d y I g V m F s d W U 9 I m w x N S I v P j x F b n R y e S B U e X B l P S J S Z W N v d m V y e V R h c m d l d F N o Z W V 0 I i B W Y W x 1 Z T 0 i c 9 C c 0 J X Q l N C U 0 J 7 Q n 1 / Q n 9 C V 0 K A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z L d C h 0 Y P Q v 9 C 1 0 Y D Q s d C w 0 L P Q s 9 C 4 K N C c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h 0 Y P Q v 9 C 1 0 Y D Q s d C w 0 L P Q s 9 C 4 K N C c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V B M S V E M S U 4 M y V E M C V C R i V E M C V C N S V E M S U 4 M F 8 x N j A w K C V E M C U 5 Q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M w V D A 3 O j U z O j E x L j k x N j U 0 O D h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A 1 O W E 3 Z T V j L T l m N T E t N D Q 4 O S 0 5 Y 2 Y x L T I w O T R k Z j c x Z W U 1 Z C I v P j x F b n R y e S B U e X B l P S J R d W V y e U l E I i B W Y W x 1 Z T 0 i c z U 1 Z j M 0 N z A 0 L T U 0 N D M t N D Y 2 O C 1 h Z D E 1 L T B i Z T V i Y z Y 5 O T F k Y S I v P j x F b n R y e S B U e X B l P S J S Z W N v d m V y e V R h c m d l d E N v b H V t b i I g V m F s d W U 9 I m w x M i I v P j x F b n R y e S B U e X B l P S J S Z W N v d m V y e V R h c m d l d F J v d y I g V m F s d W U 9 I m w x M i I v P j x F b n R y e S B U e X B l P S J S Z W N v d m V y e V R h c m d l d F N o Z W V 0 I i B W Y W x 1 Z T 0 i c 9 C a 0 L L Q s N C 7 0 L B f 0 J Q y X 9 C h 0 Y P Q v 9 C 1 0 Y A x N j A w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h 0 Y P Q v 9 C 1 0 Y B f M T Y w M C j Q m i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h 0 Y P Q v 9 C 1 0 Y B f M T Y w M C j Q m i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Q T E l R D E l O D M l R D A l Q k Y l R D A l Q j U l R D E l O D B f M T Y w M C g l R D A l O T g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S 0 z M F Q w N z o 1 M z o x N i 4 2 M D Q 5 M D I 2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w N T l h N 2 U 1 Y y 0 5 Z j U x L T Q 0 O D k t O W N m M S 0 y M D k 0 Z G Y 3 M W V l N W Q i L z 4 8 R W 5 0 c n k g V H l w Z T 0 i U X V l c n l J R C I g V m F s d W U 9 I n N i O D Q 0 O T E 0 M C 1 l N D R k L T Q 3 Y W E t Y T A x N C 1 m N 2 N h N W N l N 2 E 5 Z T Q i L z 4 8 R W 5 0 c n k g V H l w Z T 0 i U m V j b 3 Z l c n l U Y X J n Z X R D b 2 x 1 b W 4 i I F Z h b H V l P S J s M T c i L z 4 8 R W 5 0 c n k g V H l w Z T 0 i U m V j b 3 Z l c n l U Y X J n Z X R S b 3 c i I F Z h b H V l P S J s M T I i L z 4 8 R W 5 0 c n k g V H l w Z T 0 i U m V j b 3 Z l c n l U Y X J n Z X R T a G V l d C I g V m F s d W U 9 I n P Q m N G C 0 L 7 Q s 1 / Q l D J f 0 K H R g 9 C / 0 L X R g D E 2 M D A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H R g 9 C / 0 L X R g F 8 x N j A w K N C Y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H R g 9 C / 0 L X R g F 8 x N j A w K N C Y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V B M S V E M S U 4 M y V E M C V C R i V E M C V C N S V E M S U 4 M F 8 x N j A w K C V E M C U 5 Q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4 L j k x O T I 4 O D N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D U 5 Y T d l N W M t O W Y 1 M S 0 0 N D g 5 L T l j Z j E t M j A 5 N G R m N z F l Z T V k I i 8 + P E V u d H J 5 I F R 5 c G U 9 I l F 1 Z X J 5 S U Q i I F Z h b H V l P S J z Z T R m N D B h Y W U t M D g x O S 0 0 Y z Z h L T g w N z E t N W J m Y j E 5 N D g y M W Y 2 I i 8 + P E V u d H J 5 I F R 5 c G U 9 I l J l Y 2 9 2 Z X J 5 V G F y Z 2 V 0 Q 2 9 s d W 1 u I i B W Y W x 1 Z T 0 i b D I z I i 8 + P E V u d H J 5 I F R 5 c G U 9 I l J l Y 2 9 2 Z X J 5 V G F y Z 2 V 0 U m 9 3 I i B W Y W x 1 Z T 0 i b D E 1 I i 8 + P E V u d H J 5 I F R 5 c G U 9 I l J l Y 2 9 2 Z X J 5 V G F y Z 2 V 0 U 2 h l Z X Q i I F Z h b H V l P S J z 0 J z Q l d C U 0 J T Q n t C f X 9 C f 0 J X Q o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d G D 0 L / Q t d G A X z E 2 M D A o 0 J w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o d G D 0 L / Q t d G A X z E 2 M D A o 0 J w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A o J U Q w J T k 4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E t M z B U M D c 6 N T M 6 M T Q u N D c w M j c 0 N F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T V m M W R k Z G Y t Z T A w M y 0 0 M G Y y L W I 2 N m I t Y z R j Z W Q 2 Y j Q y M G Q y I i 8 + P E V u d H J 5 I F R 5 c G U 9 I l F 1 Z X J 5 S U Q i I F Z h b H V l P S J z N j M 5 Z m N j Y j U t Y T F k Y i 0 0 N T d i L T g 0 M z k t Z W U 5 Z T l l N z I x M T R k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i 3 Q r t C 9 0 L j Q v t G A K N C Y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y L d C u 0 L 3 Q u N C + 0 Y A o 0 J g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A o J U Q w J T l D K T w v S X R l b V B h d G g + P C 9 J d G V t T G 9 j Y X R p b 2 4 + P F N 0 Y W J s Z U V u d H J p Z X M + P E V u d H J 5 I F R 5 c G U 9 I k F k Z G V k V G 9 E Y X R h T W 9 k Z W w i I F Z h b H V l P S J s M S I v P j x F b n R y e S B U e X B l P S J C d W Z m Z X J O Z X h 0 U m V m c m V z a C I g V m F s d W U 9 I m w x I i 8 + P E V u d H J 5 I F R 5 c G U 9 I k Z p b G x D b 3 V u d C I g V m F s d W U 9 I m w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E t M z B U M D c 6 N T I 6 N D Y u N j c y M D A 5 O V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d y b 3 V w S U Q i I F Z h b H V l P S J z M T V m M W R k Z G Y t Z T A w M y 0 0 M G Y y L W I 2 N m I t Y z R j Z W Q 2 Y j Q y M G Q y I i 8 + P E V u d H J 5 I F R 5 c G U 9 I l F 1 Z X J 5 S U Q i I F Z h b H V l P S J z N j g 2 Y m E w Y T k t N j N k N S 0 0 M T k y L W E w M W I t Z D l k M j B m N 2 E z Y T Q y I i 8 + P E V u d H J 5 I F R 5 c G U 9 I l J l Y 2 9 2 Z X J 5 V G F y Z 2 V 0 Q 2 9 s d W 1 u I i B W Y W x 1 Z T 0 i b D I 0 I i 8 + P E V u d H J 5 I F R 5 c G U 9 I l J l Y 2 9 2 Z X J 5 V G F y Z 2 V 0 U m 9 3 I i B W Y W x 1 Z T 0 i b D E 2 I i 8 + P E V u d H J 5 I F R 5 c G U 9 I l J l Y 2 9 2 Z X J 5 V G F y Z 2 V 0 U 2 h l Z X Q i I F Z h b H V l P S J z 0 J z Q l d C U 0 J T Q n t C f X 9 C f 0 J X Q o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I t 0 K 7 Q v d C 4 0 L 7 R g C j Q n C k v 0 J j Q t 9 C 8 0 L X Q v d C 1 0 L 3 Q v d G L 0 L k g 0 Y L Q u N C / L n v Q p N C w 0 L z Q u N C 7 0 L j R j y w g 0 J j Q v N G P I N C y 0 L 7 Q t N C 4 0 Y L Q t d C 7 0 Y 8 s M X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y L d C u 0 L 3 Q u N C + 0 Y A o 0 J w p L 9 C Y 0 L f Q v N C 1 0 L 3 Q t d C 9 0 L 3 R i 9 C 5 I N G C 0 L j Q v y 5 7 0 K T Q s N C 8 0 L j Q u 9 C 4 0 Y 8 s I N C Y 0 L z R j y D Q s t C + 0 L T Q u N G C 0 L X Q u 9 G P L D F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F 8 l R D A l O U U l R D A l O U E l R D A l O T A o J U Q w J T k 4 K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E t M z B U M D c 6 N T M 6 M T Q u N D M 0 O T A 4 M F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G U w Y j I 5 Z W Q t M 2 Y 4 M i 0 0 M D B h L W E 2 Z W U t Z D g x N j k z O W I w N G R j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i 3 Q r t C 9 0 L j Q v t G A X 9 C e 0 J r Q k C j Q m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i 3 Q r t C 9 0 L j Q v t G A X 9 C e 0 J r Q k C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j V U M T Y 6 N D I 6 N D k u O D E x N D g 2 O V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1 d h a X R p b m d G b 3 J F e G N l b F J l Z n J l c 2 g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y Y W M y M z g x Z S 1 h Y j A w L T R m O D I t O T g 5 N S 0 4 M 2 V k O W E 0 Y z Y 5 Z m E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z L d C c 0 L j Q v d C 4 K N C Y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c 0 L j Q v d C 4 K N C Y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j o 0 O S 4 4 M T E 0 O D Y 5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J h Y z I z O D F l L W F i M D A t N G Y 4 M i 0 5 O D k 1 L T g z Z W Q 5 Y T R j N j l m Y S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N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5 L j g x M T Q 4 N j l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m F j M j M 4 M W U t Y W I w M C 0 0 Z j g y L T k 4 O T U t O D N l Z D l h N G M 2 O W Z h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3 Q n N C 4 0 L 3 Q u C j Q m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3 Q n N C 4 0 L 3 Q u C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j V U M T Y 6 N D I 6 N D k u O D E x N D g 2 O V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1 d h a X R p b m d G b 3 J F e G N l b F J l Z n J l c 2 g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y Y W M y M z g x Z S 1 h Y j A w L T R m O D I t O T g 5 N S 0 4 M 2 V k O W E 0 Y z Y 5 Z m E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z L d C c 0 L j Q v d C 4 K N C Y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c 0 L j Q v d C 4 K N C Y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j o 0 O S 4 4 M T E 0 O D Y 5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J h Y z I z O D F l L W F i M D A t N G Y 4 M i 0 5 O D k 1 L T g z Z W Q 5 Y T R j N j l m Y S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N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1 V D E 2 O j Q y O j Q 5 L j g x M T Q 4 N j l a I i 8 + P E V u d H J 5 I F R 5 c G U 9 I k Z p b G x D b 2 x 1 b W 5 U e X B l c y I g V m F s d W U 9 I n N C Z z 0 9 I i 8 + P E V u d H J 5 I F R 5 c G U 9 I k Z p b G x D b 2 x 1 b W 5 O Y W 1 l c y I g V m F s d W U 9 I n N b J n F 1 b 3 Q 7 0 K T Q s N C 8 0 L j Q u 9 C 4 0 Y 8 s I N C Y 0 L z R j y D Q s t C + 0 L T Q u N G C 0 L X Q u 9 G P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m F j M j M 4 M W U t Y W I w M C 0 0 Z j g y L T k 4 O T U t O D N l Z D l h N G M 2 O W Z h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M y 3 Q n N C 4 0 L 3 Q u C j Q m C k v Q X V 0 b 1 J l b W 9 2 Z W R D b 2 x 1 b W 5 z M S 5 7 0 K T Q s N C 8 0 L j Q u 9 C 4 0 Y 8 s I N C Y 0 L z R j y D Q s t C + 0 L T Q u N G C 0 L X Q u 9 G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U M y 3 Q n N C 4 0 L 3 Q u C j Q m C k v Q X V 0 b 1 J l b W 9 2 Z W R D b 2 x 1 b W 5 z M S 5 7 0 K T Q s N C 8 0 L j Q u 9 C 4 0 Y 8 s I N C Y 0 L z R j y D Q s t C + 0 L T Q u N G C 0 L X Q u 9 G P L D B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4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j V U M T Y 6 N D I 6 N D k u O D E x N D g 2 O V o i L z 4 8 R W 5 0 c n k g V H l w Z T 0 i R m l s b E N v b H V t b l R 5 c G V z I i B W Y W x 1 Z T 0 i c 0 J n P T 0 i L z 4 8 R W 5 0 c n k g V H l w Z T 0 i R m l s b E N v b H V t b k 5 h b W V z I i B W Y W x 1 Z T 0 i c 1 s m c X V v d D v Q p N C w 0 L z Q u N C 7 0 L j R j y w g 0 J j Q v N G P I N C y 0 L 7 Q t N C 4 0 Y L Q t d C 7 0 Y 8 m c X V v d D t d I i 8 + P E V u d H J 5 I F R 5 c G U 9 I k Z p b G x l Z E N v b X B s Z X R l U m V z d W x 0 V G 9 X b 3 J r c 2 h l Z X Q i I F Z h b H V l P S J s M S I v P j x F b n R y e S B U e X B l P S J G a W x s U 3 R h d H V z I i B W Y W x 1 Z T 0 i c 1 d h a X R p b m d G b 3 J F e G N l b F J l Z n J l c 2 g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y Y W M y M z g x Z S 1 h Y j A w L T R m O D I t O T g 5 N S 0 4 M 2 V k O W E 0 Y z Y 5 Z m E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Q z L d C c 0 L j Q v d C 4 K N C Y K S 9 B d X R v U m V t b 3 Z l Z E N v b H V t b n M x L n v Q p N C w 0 L z Q u N C 7 0 L j R j y w g 0 J j Q v N G P I N C y 0 L 7 Q t N C 4 0 Y L Q t d C 7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J Q z L d C c 0 L j Q v d C 4 K N C Y K S 9 B d X R v U m V t b 3 Z l Z E N v b H V t b n M x L n v Q p N C w 0 L z Q u N C 7 0 L j R j y w g 0 J j Q v N G P I N C y 0 L 7 Q t N C 4 0 Y L Q t d C 7 0 Y 8 s M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k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j o 0 O S 4 4 M T E 0 O D Y 5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J h Y z I z O D F l L W F i M D A t N G Y 4 M i 0 5 O D k 1 L T g z Z W Q 5 Y T R j N j l m Y S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M T A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V Q x N j o 0 M j o 0 O S 4 4 M T E 0 O D Y 5 W i I v P j x F b n R y e S B U e X B l P S J G a W x s Q 2 9 s d W 1 u V H l w Z X M i I F Z h b H V l P S J z Q m c 9 P S I v P j x F b n R y e S B U e X B l P S J G a W x s Q 2 9 s d W 1 u T m F t Z X M i I F Z h b H V l P S J z W y Z x d W 9 0 O 9 C k 0 L D Q v N C 4 0 L v Q u N G P L C D Q m N C 8 0 Y 8 g 0 L L Q v t C 0 0 L j R g t C 1 0 L v R j y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J h Y z I z O D F l L W F i M D A t N G Y 4 M i 0 5 O D k 1 L T g z Z W Q 5 Y T R j N j l m Y S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D M t 0 J z Q u N C 9 0 L g o 0 J g p L 0 F 1 d G 9 S Z W 1 v d m V k Q 2 9 s d W 1 u c z E u e 9 C k 0 L D Q v N C 4 0 L v Q u N G P L C D Q m N C 8 0 Y 8 g 0 L L Q v t C 0 0 L j R g t C 1 0 L v R j y w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Q S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T I 1 M C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y N T A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M j U w K C V E M C U 5 Q S k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T I 1 M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y N T A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M j U w K C V E M C U 5 O C k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R S V E M C V C R C V E M C V C O C V E M C V C R S V E M S U 4 M C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U U l R D A l Q k Q l R D A l Q j g l R D A l Q k U l R D E l O D A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F F J U Q w J U J E J U Q w J U I 4 J U Q w J U J F J U Q x J T g w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F 8 l R D A l O U U l R D A l O U E l R D A l O T A o J U Q w J T l B K S 8 l R D A l O T g l R D E l O D E l R D E l O D I l R D A l Q k U l R D E l O D c l R D A l Q k Q l R D A l Q j g l R D A l Q k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X y V E M C U 5 R S V E M C U 5 Q S V E M C U 5 M C g l R D A l O U E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B f J U Q w J T l F J U Q w J T l B J U Q w J T k w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F 8 l R D A l O U U l R D A l O U E l R D A l O T A o J U Q w J T k 4 K S 8 l R D A l O T g l R D E l O D E l R D E l O D I l R D A l Q k U l R D E l O D c l R D A l Q k Q l R D A l Q j g l R D A l Q k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X y V E M C U 5 R S V E M C U 5 Q S V E M C U 5 M C g l R D A l O T g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B f J U Q w J T l F J U Q w J T l B J U Q w J T k w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M S V E M C V C R i V E M S U 4 M C V E M C V C O C V E M C V C R C V E M S U 4 M i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T E l R D A l Q k Y l R D E l O D A l R D A l Q j g l R D A l Q k Q l R D E l O D I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E x J U Q w J U J G J U Q x J T g w J U Q w J U I 4 J U Q w J U J E J U Q x J T g y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M S V E M C V C R i V E M S U 4 M C V E M C V C O C V E M C V C R C V E M S U 4 M i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T E l R D A l Q k Y l R D E l O D A l R D A l Q j g l R D A l Q k Q l R D E l O D I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E x J U Q w J U J G J U Q x J T g w J U Q w J U I 4 J U Q w J U J E J U Q x J T g y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Q S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Q S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U 5 Q S V E M C V C Q i V E M C V C M C V E M S U 4 M S V E M S U 4 M S V E M C V C O C V E M C V C Q S V E M C V C M C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O U E l R D A l Q k I l R D A l Q j A l R D E l O D E l R D E l O D E l R D A l Q j g l R D A l Q k E l R D A l Q j A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T l B J U Q w J U J C J U Q w J U I w J U Q x J T g x J U Q x J T g x J U Q w J U I 4 J U Q w J U J B J U Q w J U I w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U 5 Q S V E M C V C Q i V E M C V C M C V E M S U 4 M S V E M S U 4 M S V E M C V C O C V E M C V C Q S V E M C V C M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O U E l R D A l Q k I l R D A l Q j A l R D E l O D E l R D E l O D E l R D A l Q j g l R D A l Q k E l R D A l Q j A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T l B J U Q w J U J C J U Q w J U I w J U Q x J T g x J U Q x J T g x J U Q w J U I 4 J U Q w J U J B J U Q w J U I w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M S V E M S U 4 M y V E M C V C R i V E M C V C N S V E M S U 4 M C V E M C V C M S V E M C V C M C V E M C V C M y V E M C V C M y V E M C V C O C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T E l R D E l O D M l R D A l Q k Y l R D A l Q j U l R D E l O D A l R D A l Q j E l R D A l Q j A l R D A l Q j M l R D A l Q j M l R D A l Q j g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E x J U Q x J T g z J U Q w J U J G J U Q w J U I 1 J U Q x J T g w J U Q w J U I x J U Q w J U I w J U Q w J U I z J U Q w J U I z J U Q w J U I 4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M S V E M S U 4 M y V E M C V C R i V E M C V C N S V E M S U 4 M C V E M C V C M S V E M C V C M C V E M C V C M y V E M C V C M y V E M C V C O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T E l R D E l O D M l R D A l Q k Y l R D A l Q j U l R D E l O D A l R D A l Q j E l R D A l Q j A l R D A l Q j M l R D A l Q j M l R D A l Q j g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E x J U Q x J T g z J U Q w J U J G J U Q w J U I 1 J U Q x J T g w J U Q w J U I x J U Q w J U I w J U Q w J U I z J U Q w J U I z J U Q w J U I 4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T Y w M C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2 M D A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N j A w K C V E M C U 5 Q S k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C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A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T I 1 M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y N T A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M j U w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R S V E M C V C R C V E M C V C O C V E M C V C R S V E M S U 4 M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U U l R D A l Q k Q l R D A l Q j g l R D A l Q k U l R D E l O D A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F F J U Q w J U J E J U Q w J U I 4 J U Q w J U J F J U Q x J T g w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C g l R D A l O U U l R D A l O U E l R D A l O T A p K C V E M C U 5 Q y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C g l R D A l O U U l R D A l O U E l R D A l O T A p K C V E M C U 5 Q y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C g l R D A l O U U l R D A l O U E l R D A l O T A p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M S V E M C V C R i V E M S U 4 M C V E M C V C O C V E M C V C R C V E M S U 4 M i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T E l R D A l Q k Y l R D E l O D A l R D A l Q j g l R D A l Q k Q l R D E l O D I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E x J U Q w J U J G J U Q x J T g w J U Q w J U I 4 J U Q w J U J E J U Q x J T g y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Q y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Q y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U 5 Q S V E M C V C Q i V E M C V C M C V E M S U 4 M S V E M S U 4 M S V E M C V C O C V E M C V C Q S V E M C V C M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O U E l R D A l Q k I l R D A l Q j A l R D E l O D E l R D E l O D E l R D A l Q j g l R D A l Q k E l R D A l Q j A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T l B J U Q w J U J C J U Q w J U I w J U Q x J T g x J U Q x J T g x J U Q w J U I 4 J U Q w J U J B J U Q w J U I w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T Y w M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2 M D A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N j A w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T Y w M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2 M D A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N j A w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R S V E M C V C R C V E M C V C O C V E M C V C R S V E M S U 4 M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U U l R D A l Q k Q l R D A l Q j g l R D A l Q k U l R D E l O D A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F F J U Q w J U J E J U Q w J U I 4 J U Q w J U J F J U Q x J T g w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O C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O C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J U Q w J T l E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V B M S V E M S U 4 M y V E M C V C R i V E M C V C N S V E M S U 4 M C V E M C V C M S V E M C V C M C V E M C V C M y V E M C V C M y V E M C V C O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Q T E l R D E l O D M l R D A l Q k Y l R D A l Q j U l R D E l O D A l R D A l Q j E l R D A l Q j A l R D A l Q j M l R D A l Q j M l R D A l Q j g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U E x J U Q x J T g z J U Q w J U J G J U Q w J U I 1 J U Q x J T g w J U Q w J U I x J U Q w J U I w J U Q w J U I z J U Q w J U I z J U Q w J U I 4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E l R D E l O D M l R D A l Q k Y l R D A l Q j U l R D E l O D B f M T Y w M C g l R D A l O U E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U E x J U Q x J T g z J U Q w J U J G J U Q w J U I 1 J U Q x J T g w X z E 2 M D A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S V E M S U 4 M y V E M C V C R i V E M C V C N S V E M S U 4 M F 8 x N j A w K C V E M C U 5 Q S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E l R D E l O D M l R D A l Q k Y l R D A l Q j U l R D E l O D B f M T Y w M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U E x J U Q x J T g z J U Q w J U J G J U Q w J U I 1 J U Q x J T g w X z E 2 M D A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S V E M S U 4 M y V E M C V C R i V E M C V C N S V E M S U 4 M F 8 x N j A w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E l R D E l O D M l R D A l Q k Y l R D A l Q j U l R D E l O D B f M T Y w M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U E x J U Q x J T g z J U Q w J U J G J U Q w J U I 1 J U Q x J T g w X z E 2 M D A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S V E M S U 4 M y V E M C V C R i V E M C V C N S V E M S U 4 M F 8 x N j A w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C g l R D A l O T g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A o J U Q w J T k 4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K C V E M C U 5 O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C g l R D A l O U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A o J U Q w J T l D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K C V E M C U 5 Q y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y L S V E M C V B R S V E M C V C R C V E M C V C O C V E M C V C R S V E M S U 4 M F 8 l R D A l O U U l R D A l O U E l R D A l O T A o J U Q w J T k 4 K S U y M C g y K S 8 l R D A l O T g l R D E l O D E l R D E l O D I l R D A l Q k U l R D E l O D c l R D A l Q k Q l R D A l Q j g l R D A l Q k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I t J U Q w J U F F J U Q w J U J E J U Q w J U I 4 J U Q w J U J F J U Q x J T g w X y V E M C U 5 R S V E M C U 5 Q S V E M C U 5 M C g l R D A l O T g p J T I w K D I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i 0 l R D A l Q U U l R D A l Q k Q l R D A l Q j g l R D A l Q k U l R D E l O D B f J U Q w J T l F J U Q w J T l B J U Q w J T k w K C V E M C U 5 O C k l M j A o M i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U E p L y V E M C U 5 N C V E M C V C R S V E M C V C M S V E M C V C M C V E M C V C M i V E M C V C Q i V E M C V C N S V E M C V C R C U y M C V E M C V C O C V E M C V C R C V E M C V C N C V E M C V C N S V E M C V C Q S V E M S U 4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l B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M i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I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y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M y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M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z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N C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Q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0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N S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U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1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N i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Y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2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N y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c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3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O C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g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4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O S k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k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5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U 5 N D M t J U Q w J T l D J U Q w J U I 4 J U Q w J U J E J U Q w J U I 4 K C V E M C U 5 O C k l M j A o M T A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T k 0 M y 0 l R D A l O U M l R D A l Q j g l R D A l Q k Q l R D A l Q j g o J U Q w J T k 4 K S U y M C g x M C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O T Q z L S V E M C U 5 Q y V E M C V C O C V E M C V C R C V E M C V C O C g l R D A l O T g p J T I w K D E w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D d 0 F B Q U F B Q U F B Q U 1 v K 0 1 D T X l u c l J i S m o v O H B W T U E v R U I 5 Q 1 V N e T A y T U R B Q U F B R U F B Q U F B Q U F B Q U h q a k N L Z 0 N y Z 2 s r W W x Z U H R t a 3 h w K 2 d 6 U W x E T X Q w S n p R d U 5 D O T B M Z 0 F B Q U l B Q U F B Q U F B Q U E 2 a k t 1 b U 9 2 V 3 J F b U 1 a N m 0 x T F N F V l N B Z l F s R E 1 0 T W p V d 0 F B Q U F B Q U F B Q U F B Q U F F R F N Y Q U Z D e X d w T W d 5 Q j J 5 T 1 N Q Z G Z V T z B K U X p M Z E N 1 M E w z U X V O Q y s w W U F B Q U F R Q U F B Q U F B Q U F B N 1 N r T D N v S S 9 D a 0 N t N 3 R n V 2 s 1 c 0 U z Q m J R b E R J d D B L N 1 F 2 Z E M 0 M E w 3 U m d D a l F u d E N h M E p B c E F B Q U d B Q U F B Q U F B Q U F L a 1 Z P e W t z N G x 4 R W d 0 c 0 t o R 3 F Y N 2 l 3 U T B K U X p M Z E N o M E w v U m d O Q z Q w T D N S Z 2 d B Q U F 3 Q U F B Q U F B Q U F D c W o y K 1 h Z O G x x V H B Q U X d W S j V S c 0 1 t Q m R D V U 1 0 Q 2 R B Q U F I Q U F B Q U F B Q U F B S z c 2 N j B y M n p G U k N 0 c m x h d X R N Z 2 Z v U V U w S l F 5 T G R D Y T B M d l F z T k d C M F l I U X V O Q z Y w T E F B Q U F n Q U F B Q U F B Q U F B K z Z L S m x C Z W 1 k R U 8 5 U l p x W U F Y T m t k Q l h R b 2 R H R D B M L 1 F 0 Z E d B S U 5 D e D B M R F F z O U N 6 M E x n Q U F B a 0 F B Q U F B Q U F B Q V h I N m F C V k d m a V V T Y z h T Q 1 U z M 0 h 1 W F E v U W 9 k R 0 Q w T C 9 R d G R H Q U l E R T J N R E F B Q U F r Q U F B Q U F B Q U F B M z k z e E Z R U G c 4 a 0 M y Y T h U T z F y U W c w Z z d R b E R J d D B L N 1 F 2 Z E M 0 M E w 3 U m d B Q U F D Z 0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5 + t + a p 5 G V D u W w E T O 3 5 p w Q A A A A A A g A A A A A A E G Y A A A A B A A A g A A A A 6 v G Z Q L 9 3 Q Z 7 l R x M Z S Q 0 F 8 S v + 0 C j 7 I s K o S 6 u I 0 6 a q M 0 A A A A A A D o A A A A A C A A A g A A A A S K P 7 l i C t d S h 6 t r x F k j I e m I f M F 0 9 k K G b H U L I G c 8 2 G / G V Q A A A A d n y 3 1 I r f 8 b h W d P 5 L z t d H n k K L j W 8 y B a e z 7 9 S 1 J g O G f T C I 8 G X H h f u F H Y C P p n I d I 3 d 9 e C b x U 5 q R H g k H 5 r Q t c A K / c V O H Q G a 6 h 2 p S / 0 5 L d d A n b N Z A A A A A 9 z H 2 I 5 3 b u G F v b j c t I m M 6 9 P u h e E / I Y k C 8 H 4 J a v U X f + s 4 y A 2 h L t m e G C 7 f G W r P S n 6 F g f X 8 S 0 + U N 3 z R r P p k X o P o V J w = = < / D a t a M a s h u p > 
</file>

<file path=customXml/itemProps1.xml><?xml version="1.0" encoding="utf-8"?>
<ds:datastoreItem xmlns:ds="http://schemas.openxmlformats.org/officeDocument/2006/customXml" ds:itemID="{39ED1648-FE5B-408E-8558-3697EA172C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R_Mini</vt:lpstr>
      <vt:lpstr>R_250</vt:lpstr>
      <vt:lpstr>R_600</vt:lpstr>
      <vt:lpstr>R_D2U</vt:lpstr>
      <vt:lpstr>Q_Mini</vt:lpstr>
      <vt:lpstr>Q_250</vt:lpstr>
      <vt:lpstr>Q_D2U</vt:lpstr>
      <vt:lpstr>Q_600</vt:lpstr>
      <vt:lpstr>F_Mini</vt:lpstr>
      <vt:lpstr>F_250</vt:lpstr>
      <vt:lpstr>F_600</vt:lpstr>
      <vt:lpstr>F_D2U</vt:lpstr>
      <vt:lpstr>F_250!Область_печати</vt:lpstr>
      <vt:lpstr>Q_250!Область_печати</vt:lpstr>
      <vt:lpstr>Q_600!Область_печати</vt:lpstr>
      <vt:lpstr>Q_D2U!Область_печати</vt:lpstr>
      <vt:lpstr>Q_Mini!Область_печати</vt:lpstr>
      <vt:lpstr>R_250!Область_печати</vt:lpstr>
      <vt:lpstr>R_600!Область_печати</vt:lpstr>
      <vt:lpstr>R_D2U!Область_печати</vt:lpstr>
      <vt:lpstr>R_Mini!Область_печати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Игорь Овсянников</cp:lastModifiedBy>
  <cp:lastPrinted>2022-01-08T12:09:54Z</cp:lastPrinted>
  <dcterms:created xsi:type="dcterms:W3CDTF">2018-01-31T11:12:01Z</dcterms:created>
  <dcterms:modified xsi:type="dcterms:W3CDTF">2022-01-11T17:56:16Z</dcterms:modified>
</cp:coreProperties>
</file>